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comments2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76ae9d14746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ocation" sheetId="1" r:id="R64ecd750c4ec4a46"/>
    <x:sheet xmlns:r="http://schemas.openxmlformats.org/officeDocument/2006/relationships" name="Holdings" sheetId="2" r:id="R8c3f458f2a24421c"/>
  </x:sheets>
</x:workbook>
</file>

<file path=xl/comments1.xml><?xml version="1.0" encoding="utf-8"?>
<x:comments xmlns:x="http://schemas.openxmlformats.org/spreadsheetml/2006/main">
  <x:authors>
    <x:author/>
  </x:authors>
  <x:commentList>
    <x:comment ref="F8" authorId="0">
      <x:text>
        <x:r>
          <x:t>All examples, prices, rates, accounts and payments are invented. Original AllMarkets model. https://www.investor.gov/additional-resources/general-resources/publications-research/info-sheets/beginners-guide-asset. Rebalancing can involve fees and taxes; this illustration is not a trade recommendation.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N19" authorId="0">
      <x:text>
        <x:r>
          <x:t>All examples, prices, rates, accounts and payments are invented. Original AllMarkets model. https://syndication.finra.org/content/key-concepts-return-and-rate-return. Unrealized change is not total investment return. Prices/FX are invented dated inputs.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&quot;$&quot;#,##0.00;(&quot;$&quot;#,##0.00);&quot;-&quot;"/>
    <x:numFmt numFmtId="201" formatCode="yyyy-mm-dd"/>
    <x:numFmt numFmtId="202" formatCode="@"/>
    <x:numFmt numFmtId="203" formatCode="0.00000000"/>
    <x:numFmt numFmtId="204" formatCode="0.0000"/>
    <x:numFmt numFmtId="205" formatCode="#,##0.00;(#,##0.00);&quot;-&quot;"/>
    <x:numFmt numFmtId="206" formatCode="0.0%;(0.0%);&quot;-&quot;"/>
    <x:numFmt numFmtId="207" formatCode="0.0&quot; pp&quot;;(0.0&quot; pp&quot;);&quot;-&quot;"/>
  </x:numFmts>
  <x:fonts count="9">
    <x:font>
      <x:sz val="11"/>
      <x:name val="Carlito"/>
    </x:font>
    <x:font>
      <x:sz val="10"/>
      <x:color rgb="FF17364D"/>
      <x:name val="Arial"/>
    </x:font>
    <x:font>
      <x:b/>
      <x:sz val="16"/>
      <x:color rgb="FF17364D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b/>
      <x:sz val="10"/>
      <x:color rgb="FF17364D"/>
      <x:name val="Arial"/>
    </x:font>
    <x:font>
      <x:b/>
      <x:sz val="10"/>
      <x:color rgb="FF000000"/>
      <x:name val="Arial"/>
    </x:font>
    <x:font>
      <x:sz val="10"/>
      <x:color rgb="FF008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4D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9BB2BF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4" fillId="3" borderId="0" xfId="0" applyNumberFormat="1" applyFont="1" applyFill="1" applyBorder="1" applyAlignment="1">
      <x:alignment horizontal="right" vertical="center"/>
    </x:xf>
    <x:xf numFmtId="200" fontId="4" fillId="3" borderId="0" xfId="0" applyNumberFormat="1" applyFont="1" applyFill="1" applyBorder="1" applyAlignment="1">
      <x:alignment horizontal="right" vertical="center" wrapText="1"/>
    </x:xf>
    <x:xf numFmtId="200" fontId="4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3" fontId="5" fillId="0" borderId="0" xfId="0" applyNumberFormat="1" applyFont="1" applyFill="1" applyBorder="1" applyAlignment="1">
      <x:alignment horizontal="right" vertical="center"/>
    </x:xf>
    <x:xf numFmtId="201" fontId="5" fillId="0" borderId="0" xfId="0" applyNumberFormat="1" applyFont="1" applyFill="1" applyBorder="1" applyAlignment="1">
      <x:alignment horizontal="right" vertical="center"/>
    </x:xf>
    <x:xf numFmtId="203" fontId="3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horizontal="right" vertical="center"/>
    </x:xf>
    <x:xf numFmtId="204" fontId="3" fillId="2" borderId="0" xfId="0" applyNumberFormat="1" applyFont="1" applyFill="1" applyBorder="1" applyAlignment="1">
      <x:alignment horizontal="right" vertical="center"/>
    </x:xf>
    <x:xf numFmtId="205" fontId="3" fillId="2" borderId="0" xfId="0" applyNumberFormat="1" applyFont="1" applyFill="1" applyBorder="1" applyAlignment="1">
      <x:alignment horizontal="right" vertical="center"/>
    </x:xf>
    <x:xf numFmtId="206" fontId="5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horizontal="right" vertical="center"/>
    </x:xf>
    <x:xf numFmtId="0" fontId="6" fillId="0" borderId="1" xfId="0" applyNumberFormat="1" applyFont="1" applyFill="1" applyBorder="1" applyAlignment="1">
      <x:alignment vertical="center"/>
    </x:xf>
    <x:xf numFmtId="200" fontId="7" fillId="0" borderId="1" xfId="0" applyNumberFormat="1" applyFont="1" applyFill="1" applyBorder="1" applyAlignment="1">
      <x:alignment horizontal="right" vertical="center"/>
    </x:xf>
    <x:xf numFmtId="200" fontId="8" fillId="0" borderId="0" xfId="0" applyNumberFormat="1" applyFont="1" applyFill="1" applyBorder="1" applyAlignment="1">
      <x:alignment horizontal="right" vertical="center"/>
    </x:xf>
    <x:xf numFmtId="201" fontId="8" fillId="0" borderId="0" xfId="0" applyNumberFormat="1" applyFont="1" applyFill="1" applyBorder="1" applyAlignment="1">
      <x:alignment horizontal="right" vertical="center"/>
    </x:xf>
    <x:xf numFmtId="206" fontId="3" fillId="2" borderId="0" xfId="0" applyNumberFormat="1" applyFont="1" applyFill="1" applyBorder="1" applyAlignment="1">
      <x:alignment horizontal="right" vertical="center"/>
    </x:xf>
    <x:xf numFmtId="207" fontId="5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4195781964d23" /><Relationship Type="http://schemas.openxmlformats.org/officeDocument/2006/relationships/theme" Target="/xl/theme/theme1.xml" Id="Rbaabeada07a04a33" /><Relationship Type="http://schemas.openxmlformats.org/officeDocument/2006/relationships/sharedStrings" Target="/xl/sharedStrings.xml" Id="R6c4795cb7a1f409c" /><Relationship Type="http://schemas.openxmlformats.org/officeDocument/2006/relationships/worksheet" Target="/xl/worksheets/sheet1.xml" Id="R64ecd750c4ec4a46" /><Relationship Type="http://schemas.openxmlformats.org/officeDocument/2006/relationships/worksheet" Target="/xl/worksheets/sheet2.xml" Id="R8c3f458f2a24421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fa0f2b7d8eb434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Current and entered target weights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Current</c:v>
          </c:tx>
          <c:spPr>
            <a:solidFill xmlns:a="http://schemas.openxmlformats.org/drawingml/2006/main">
              <a:srgbClr val="1F4E78"/>
            </a:solidFill>
          </c:spPr>
          <c:invertIfNegative val="0"/>
          <c:cat>
            <c:strRef>
              <c:f>'Allocation'!$L$8:$L$11</c:f>
              <c:strCache>
                <c:ptCount val="0"/>
              </c:strCache>
            </c:strRef>
          </c:cat>
          <c:val>
            <c:numRef>
              <c:f>'Allocation'!$M$8:$M$11</c:f>
              <c:numCache>
                <c:formatCode>0.0%;(0.0%);"-"</c:formatCode>
                <c:ptCount val="0"/>
              </c:numCache>
            </c:numRef>
          </c:val>
        </c:ser>
        <c:ser>
          <c:idx val="1"/>
          <c:order val="1"/>
          <c:tx>
            <c:v>Target</c:v>
          </c:tx>
          <c:spPr>
            <a:solidFill xmlns:a="http://schemas.openxmlformats.org/drawingml/2006/main">
              <a:srgbClr val="B57824"/>
            </a:solidFill>
          </c:spPr>
          <c:invertIfNegative val="0"/>
          <c:cat>
            <c:strRef>
              <c:f>'Allocation'!$L$8:$L$11</c:f>
              <c:strCache>
                <c:ptCount val="0"/>
              </c:strCache>
            </c:strRef>
          </c:cat>
          <c:val>
            <c:numRef>
              <c:f>'Allocation'!$N$8:$N$11</c:f>
              <c:numCache>
                <c:formatCode>0.0%;(0.0%);"-"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11</xdr:col>
      <xdr:colOff>0</xdr:colOff>
      <xdr:row>12</xdr:row>
      <xdr:rowOff>0</xdr:rowOff>
    </xdr:from>
    <xdr:to>
      <xdr:col>21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fa0f2b7d8eb434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6c20476060cf4586" /><Relationship Type="http://schemas.openxmlformats.org/officeDocument/2006/relationships/vmlDrawing" Target="/xl/drawings/vmldrawing.vml" Id="R9556fa2979424469" /><Relationship Type="http://schemas.openxmlformats.org/officeDocument/2006/relationships/drawing" Target="/xl/drawings/drawing1.xml" Id="R86730843993441f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919ba058e97c4aab" /><Relationship Type="http://schemas.openxmlformats.org/officeDocument/2006/relationships/vmlDrawing" Target="/xl/drawings/vmldrawing2.vml" Id="R6662f1e0d4e94339" /></Relationships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</x:cols>
  <x:sheetData>
    <x:row r="1" ht="23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</x:row>
    <x:row r="2" ht="23" customHeight="1">
      <x:c r="A2" s="2"/>
      <x:c r="B2" s="2"/>
      <x:c r="C2" s="5" t="str">
        <x:v>Current portfolio allocation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</x:row>
    <x:row r="3" ht="23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</x:row>
    <x:row r="4" ht="23" customHeight="1">
      <x:c r="A4" s="2"/>
      <x:c r="B4" s="2"/>
      <x:c r="C4" s="2" t="str">
        <x:v>Valuation date</x:v>
      </x:c>
      <x:c r="D4" s="34" t="n">
        <x:f>IF(ISNUMBER('Holdings'!D4),'Holdings'!D4,"n.a.")</x:f>
        <x:v>46312</x:v>
      </x:c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</x:row>
    <x:row r="5" ht="23" customHeight="1">
      <x:c r="A5" s="2"/>
      <x:c r="B5" s="2"/>
      <x:c r="C5" s="2" t="str">
        <x:v>Total market value (USD)</x:v>
      </x:c>
      <x:c r="D5" s="33" t="n">
        <x:f>IF(ISNUMBER('Holdings'!D5),'Holdings'!D5,"n.a.")</x:f>
        <x:v>19100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U5" s="4"/>
    </x:row>
    <x:row r="6" ht="23" customHeight="1">
      <x:c r="A6" s="2"/>
      <x:c r="B6" s="2"/>
      <x:c r="C6" s="2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</x:row>
    <x:row r="7" ht="44" customHeight="1">
      <x:c r="A7" s="2"/>
      <x:c r="B7" s="2"/>
      <x:c r="C7" s="21" t="str">
        <x:v>Asset class</x:v>
      </x:c>
      <x:c r="D7" s="12" t="str">
        <x:v>Current USD</x:v>
      </x:c>
      <x:c r="E7" s="12" t="str">
        <x:v>Current weight</x:v>
      </x:c>
      <x:c r="F7" s="12" t="str">
        <x:v>Entered target</x:v>
      </x:c>
      <x:c r="G7" s="12" t="str">
        <x:v>Target USD</x:v>
      </x:c>
      <x:c r="H7" s="12" t="str">
        <x:v>Target less current USD</x:v>
      </x:c>
      <x:c r="I7" s="12" t="str">
        <x:v>Current less target (pp)</x:v>
      </x:c>
      <x:c r="J7" s="4"/>
      <x:c r="K7" s="4"/>
      <x:c r="L7" s="12" t="str">
        <x:v>Class</x:v>
      </x:c>
      <x:c r="M7" s="12" t="str">
        <x:v>Current</x:v>
      </x:c>
      <x:c r="N7" s="12" t="str">
        <x:v>Target</x:v>
      </x:c>
      <x:c r="O7" s="4"/>
      <x:c r="P7" s="4"/>
      <x:c r="Q7" s="4"/>
      <x:c r="R7" s="4"/>
      <x:c r="S7" s="4"/>
      <x:c r="T7" s="4"/>
      <x:c r="U7" s="4"/>
    </x:row>
    <x:row r="8" ht="23" customHeight="1">
      <x:c r="A8" s="2"/>
      <x:c r="B8" s="2"/>
      <x:c r="C8" s="2" t="str">
        <x:v>Equity</x:v>
      </x:c>
      <x:c r="D8" s="33" t="n">
        <x:f>IF(ISNUMBER($D$5),SUMIF('Holdings'!$F$19:$F$38,C8,'Holdings'!$N$19:$N$38),"n.a.")</x:f>
        <x:v>11000</x:v>
      </x:c>
      <x:c r="E8" s="28" t="n">
        <x:f>IF(AND(ISNUMBER(D8),ISNUMBER($D$5),$D$5&gt;0),D8/$D$5,"n.a.")</x:f>
        <x:v>0.5759162303664922</x:v>
      </x:c>
      <x:c r="F8" s="35" t="n">
        <x:v>0.6</x:v>
      </x:c>
      <x:c r="G8" s="14" t="n">
        <x:f>IF(AND(COUNT($F$8:$F$11)=4,MIN($F$8:$F$11)&gt;=0,MAX($F$8:$F$11)&lt;=1,ABS(SUM($F$8:$F$11)-1)&lt;0.000000001,ISNUMBER($D$5)),$D$5*F8,"n.a.")</x:f>
        <x:v>11460</x:v>
      </x:c>
      <x:c r="H8" s="14" t="n">
        <x:f>IF(AND(ISNUMBER(G8),ISNUMBER(D8)),G8-D8,"n.a.")</x:f>
        <x:v>460</x:v>
      </x:c>
      <x:c r="I8" s="36" t="n">
        <x:f>IF(AND(ISNUMBER(E8),ISNUMBER(G8)),(E8-F8)*100,"n.a.")</x:f>
        <x:v>-2.408376963350778</x:v>
      </x:c>
      <x:c r="J8" s="4"/>
      <x:c r="K8" s="4"/>
      <x:c r="L8" s="4" t="str">
        <x:v>Equity</x:v>
      </x:c>
      <x:c r="M8" s="28" t="n">
        <x:f>IF(ISNUMBER(E8),E8,NA())</x:f>
        <x:v>0.5759162303664922</x:v>
      </x:c>
      <x:c r="N8" s="28" t="n">
        <x:f>IF(ISNUMBER(G8),F8,NA())</x:f>
        <x:v>0.6</x:v>
      </x:c>
      <x:c r="O8" s="4"/>
      <x:c r="P8" s="4"/>
      <x:c r="Q8" s="4"/>
      <x:c r="R8" s="4"/>
      <x:c r="S8" s="4"/>
      <x:c r="T8" s="4"/>
      <x:c r="U8" s="4"/>
    </x:row>
    <x:row r="9" ht="23" customHeight="1">
      <x:c r="A9" s="2"/>
      <x:c r="B9" s="2"/>
      <x:c r="C9" s="2" t="str">
        <x:v>Bonds</x:v>
      </x:c>
      <x:c r="D9" s="33" t="n">
        <x:f>IF(ISNUMBER($D$5),SUMIF('Holdings'!$F$19:$F$38,C9,'Holdings'!$N$19:$N$38),"n.a.")</x:f>
        <x:v>4950</x:v>
      </x:c>
      <x:c r="E9" s="28" t="n">
        <x:f>IF(AND(ISNUMBER(D9),ISNUMBER($D$5),$D$5&gt;0),D9/$D$5,"n.a.")</x:f>
        <x:v>0.2591623036649215</x:v>
      </x:c>
      <x:c r="F9" s="35" t="n">
        <x:v>0.25</x:v>
      </x:c>
      <x:c r="G9" s="14" t="n">
        <x:f>IF(AND(COUNT($F$8:$F$11)=4,MIN($F$8:$F$11)&gt;=0,MAX($F$8:$F$11)&lt;=1,ABS(SUM($F$8:$F$11)-1)&lt;0.000000001,ISNUMBER($D$5)),$D$5*F9,"n.a.")</x:f>
        <x:v>4775</x:v>
      </x:c>
      <x:c r="H9" s="14" t="n">
        <x:f>IF(AND(ISNUMBER(G9),ISNUMBER(D9)),G9-D9,"n.a.")</x:f>
        <x:v>-175</x:v>
      </x:c>
      <x:c r="I9" s="36" t="n">
        <x:f>IF(AND(ISNUMBER(E9),ISNUMBER(G9)),(E9-F9)*100,"n.a.")</x:f>
        <x:v>0.916230366492149</x:v>
      </x:c>
      <x:c r="J9" s="4"/>
      <x:c r="K9" s="4"/>
      <x:c r="L9" s="4" t="str">
        <x:v>Bonds</x:v>
      </x:c>
      <x:c r="M9" s="28" t="n">
        <x:f>IF(ISNUMBER(E9),E9,NA())</x:f>
        <x:v>0.2591623036649215</x:v>
      </x:c>
      <x:c r="N9" s="28" t="n">
        <x:f>IF(ISNUMBER(G9),F9,NA())</x:f>
        <x:v>0.25</x:v>
      </x:c>
      <x:c r="O9" s="4"/>
      <x:c r="P9" s="4"/>
      <x:c r="Q9" s="4"/>
      <x:c r="R9" s="4"/>
      <x:c r="S9" s="4"/>
      <x:c r="T9" s="4"/>
      <x:c r="U9" s="4"/>
    </x:row>
    <x:row r="10" ht="23" customHeight="1">
      <x:c r="A10" s="2"/>
      <x:c r="B10" s="2"/>
      <x:c r="C10" s="2" t="str">
        <x:v>Cash</x:v>
      </x:c>
      <x:c r="D10" s="33" t="n">
        <x:f>IF(ISNUMBER($D$5),SUMIF('Holdings'!$F$19:$F$38,C10,'Holdings'!$N$19:$N$38),"n.a.")</x:f>
        <x:v>2500</x:v>
      </x:c>
      <x:c r="E10" s="28" t="n">
        <x:f>IF(AND(ISNUMBER(D10),ISNUMBER($D$5),$D$5&gt;0),D10/$D$5,"n.a.")</x:f>
        <x:v>0.13089005235602094</x:v>
      </x:c>
      <x:c r="F10" s="35" t="n">
        <x:v>0.1</x:v>
      </x:c>
      <x:c r="G10" s="14" t="n">
        <x:f>IF(AND(COUNT($F$8:$F$11)=4,MIN($F$8:$F$11)&gt;=0,MAX($F$8:$F$11)&lt;=1,ABS(SUM($F$8:$F$11)-1)&lt;0.000000001,ISNUMBER($D$5)),$D$5*F10,"n.a.")</x:f>
        <x:v>1910</x:v>
      </x:c>
      <x:c r="H10" s="14" t="n">
        <x:f>IF(AND(ISNUMBER(G10),ISNUMBER(D10)),G10-D10,"n.a.")</x:f>
        <x:v>-590</x:v>
      </x:c>
      <x:c r="I10" s="36" t="n">
        <x:f>IF(AND(ISNUMBER(E10),ISNUMBER(G10)),(E10-F10)*100,"n.a.")</x:f>
        <x:v>3.0890052356020936</x:v>
      </x:c>
      <x:c r="J10" s="4"/>
      <x:c r="K10" s="4"/>
      <x:c r="L10" s="4" t="str">
        <x:v>Cash</x:v>
      </x:c>
      <x:c r="M10" s="28" t="n">
        <x:f>IF(ISNUMBER(E10),E10,NA())</x:f>
        <x:v>0.13089005235602094</x:v>
      </x:c>
      <x:c r="N10" s="28" t="n">
        <x:f>IF(ISNUMBER(G10),F10,NA())</x:f>
        <x:v>0.1</x:v>
      </x:c>
      <x:c r="O10" s="4"/>
      <x:c r="P10" s="4"/>
      <x:c r="Q10" s="4"/>
      <x:c r="R10" s="4"/>
      <x:c r="S10" s="4"/>
      <x:c r="T10" s="4"/>
      <x:c r="U10" s="4"/>
    </x:row>
    <x:row r="11" ht="23" customHeight="1">
      <x:c r="A11" s="2"/>
      <x:c r="B11" s="2"/>
      <x:c r="C11" s="2" t="str">
        <x:v>Other</x:v>
      </x:c>
      <x:c r="D11" s="33" t="n">
        <x:f>IF(ISNUMBER($D$5),SUMIF('Holdings'!$F$19:$F$38,C11,'Holdings'!$N$19:$N$38),"n.a.")</x:f>
        <x:v>650</x:v>
      </x:c>
      <x:c r="E11" s="28" t="n">
        <x:f>IF(AND(ISNUMBER(D11),ISNUMBER($D$5),$D$5&gt;0),D11/$D$5,"n.a.")</x:f>
        <x:v>0.034031413612565446</x:v>
      </x:c>
      <x:c r="F11" s="35" t="n">
        <x:v>0.05</x:v>
      </x:c>
      <x:c r="G11" s="14" t="n">
        <x:f>IF(AND(COUNT($F$8:$F$11)=4,MIN($F$8:$F$11)&gt;=0,MAX($F$8:$F$11)&lt;=1,ABS(SUM($F$8:$F$11)-1)&lt;0.000000001,ISNUMBER($D$5)),$D$5*F11,"n.a.")</x:f>
        <x:v>955</x:v>
      </x:c>
      <x:c r="H11" s="14" t="n">
        <x:f>IF(AND(ISNUMBER(G11),ISNUMBER(D11)),G11-D11,"n.a.")</x:f>
        <x:v>305</x:v>
      </x:c>
      <x:c r="I11" s="36" t="n">
        <x:f>IF(AND(ISNUMBER(E11),ISNUMBER(G11)),(E11-F11)*100,"n.a.")</x:f>
        <x:v>-1.5968586387434556</x:v>
      </x:c>
      <x:c r="J11" s="4"/>
      <x:c r="K11" s="4"/>
      <x:c r="L11" s="4" t="str">
        <x:v>Other</x:v>
      </x:c>
      <x:c r="M11" s="28" t="n">
        <x:f>IF(ISNUMBER(E11),E11,NA())</x:f>
        <x:v>0.034031413612565446</x:v>
      </x:c>
      <x:c r="N11" s="28" t="n">
        <x:f>IF(ISNUMBER(G11),F11,NA())</x:f>
        <x:v>0.05</x:v>
      </x:c>
      <x:c r="O11" s="4"/>
      <x:c r="P11" s="4"/>
      <x:c r="Q11" s="4"/>
      <x:c r="R11" s="4"/>
      <x:c r="S11" s="4"/>
      <x:c r="T11" s="4"/>
      <x:c r="U11" s="4"/>
    </x:row>
    <x:row r="12" ht="23" customHeight="1">
      <x:c r="A12" s="2"/>
      <x:c r="B12" s="2"/>
      <x:c r="C12" s="2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</x:row>
    <x:row r="13" ht="23" customHeight="1">
      <x:c r="A13" s="2"/>
      <x:c r="B13" s="2"/>
      <x:c r="C13" s="2" t="str">
        <x:v>Target weight total</x:v>
      </x:c>
      <x:c r="D13" s="4"/>
      <x:c r="E13" s="4"/>
      <x:c r="F13" s="28" t="n">
        <x:f>IF(COUNT(F8:F11)=4,SUM(F8:F11),"n.a.")</x:f>
        <x:v>1</x:v>
      </x:c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</x:row>
    <x:row r="14" ht="23" customHeight="1">
      <x:c r="A14" s="2"/>
      <x:c r="B14" s="2"/>
      <x:c r="C14" s="2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</x:row>
    <x:row r="15" ht="23" customHeight="1">
      <x:c r="A15" s="2"/>
      <x:c r="B15" s="2"/>
      <x:c r="C15" s="2" t="str">
        <x:v>Target USD minus current totals</x:v>
      </x:c>
      <x:c r="D15" s="4"/>
      <x:c r="E15" s="4"/>
      <x:c r="F15" s="4"/>
      <x:c r="G15" s="4"/>
      <x:c r="H15" s="14" t="n">
        <x:f>IF(COUNT(H8:H11)=4,SUM(H8:H11),"n.a.")</x:f>
        <x:v>0</x:v>
      </x:c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</x:row>
    <x:row r="16" ht="23" customHeight="1">
      <x:c r="A16" s="2"/>
      <x:c r="B16" s="2"/>
      <x:c r="C16" s="2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</x:row>
    <x:row r="17" ht="23" customHeight="1">
      <x:c r="A17" s="2"/>
      <x:c r="B17" s="2"/>
      <x:c r="C17" s="2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</x:row>
    <x:row r="18" ht="23" customHeight="1">
      <x:c r="A18" s="2"/>
      <x:c r="B18" s="2"/>
      <x:c r="C18" s="2" t="str">
        <x:v>Targets are user inputs, not recommended allocations or trade orders.</x:v>
      </x:c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</x:row>
    <x:row r="19" ht="23" customHeight="1">
      <x:c r="A19" s="2"/>
      <x:c r="B19" s="2"/>
      <x:c r="C19" s="2" t="str">
        <x:v>Target values use full precision; display rounding can differ by a cent.</x:v>
      </x:c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</x:row>
    <x:row r="20" ht="23" customHeight="1">
      <x:c r="A20" s="2"/>
      <x:c r="B20" s="2"/>
      <x:c r="C20" s="2" t="str">
        <x:v>No fees, tax, minimum lot sizes or cash-contribution trade plan is calculated.</x:v>
      </x:c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U20" s="4"/>
    </x:row>
    <x:row r="21" ht="23" customHeight="1">
      <x:c r="A21" s="2"/>
      <x:c r="B21" s="2"/>
      <x:c r="C21" s="2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U21" s="4"/>
    </x:row>
    <x:row r="22" ht="23" customHeight="1">
      <x:c r="A22" s="2"/>
      <x:c r="B22" s="2"/>
      <x:c r="C22" s="2" t="str">
        <x:v>Current unrealized change excludes realized gains, dividends and cash flows.</x:v>
      </x:c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U22" s="4"/>
    </x:row>
    <x:row r="23" ht="23" customHeight="1">
      <x:c r="A23" s="2"/>
      <x:c r="B23" s="2"/>
      <x:c r="C23" s="2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U23" s="4"/>
    </x:row>
    <x:row r="24" ht="23" customHeight="1">
      <x:c r="A24" s="2"/>
      <x:c r="B24" s="2"/>
      <x:c r="C24" s="2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</x:row>
    <x:row r="25" ht="23" customHeight="1">
      <x:c r="A25" s="2"/>
      <x:c r="B25" s="2"/>
      <x:c r="C25" s="2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U25" s="4"/>
    </x:row>
    <x:row r="26" ht="23" customHeight="1">
      <x:c r="A26" s="2"/>
      <x:c r="B26" s="2"/>
      <x:c r="C26" s="2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U26" s="4"/>
    </x:row>
    <x:row r="27" ht="23" customHeight="1">
      <x:c r="A27" s="2"/>
      <x:c r="B27" s="2"/>
      <x:c r="C27" s="2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U27" s="4"/>
    </x:row>
    <x:row r="28" ht="23" customHeight="1">
      <x:c r="A28" s="2"/>
      <x:c r="B28" s="2"/>
      <x:c r="C28" s="2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U28" s="4"/>
    </x:row>
    <x:row r="29" ht="23" customHeight="1">
      <x:c r="A29" s="2"/>
      <x:c r="B29" s="2"/>
      <x:c r="C29" s="2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U29" s="4"/>
    </x:row>
    <x:row r="30" ht="23" customHeight="1">
      <x:c r="A30" s="2"/>
      <x:c r="B30" s="2"/>
      <x:c r="C30" s="2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U30" s="4"/>
    </x:row>
  </x:sheetData>
  <x:dataValidations count="4">
    <x:dataValidation type="decimal" operator="between" sqref="F8">
      <x:formula1>0</x:formula1>
      <x:formula2>1</x:formula2>
    </x:dataValidation>
    <x:dataValidation type="decimal" operator="between" sqref="F9">
      <x:formula1>0</x:formula1>
      <x:formula2>1</x:formula2>
    </x:dataValidation>
    <x:dataValidation type="decimal" operator="between" sqref="F10">
      <x:formula1>0</x:formula1>
      <x:formula2>1</x:formula2>
    </x:dataValidation>
    <x:dataValidation type="decimal" operator="between" sqref="F11">
      <x:formula1>0</x:formula1>
      <x:formula2>1</x:formula2>
    </x:dataValidation>
  </x:dataValidations>
  <x:pageMargins left="0.7" right="0.7" top="0.75" bottom="0.75" header="0.3" footer="0.3"/>
  <x:drawing xmlns:r="http://schemas.openxmlformats.org/officeDocument/2006/relationships" r:id="R86730843993441ff"/>
  <x:legacyDrawing xmlns:r="http://schemas.openxmlformats.org/officeDocument/2006/relationships" r:id="R9556fa2979424469"/>
</x:worksheet>
</file>

<file path=xl/worksheets/sheet2.xml><?xml version="1.0" encoding="utf-8"?>
<x:worksheet xmlns:x="http://schemas.openxmlformats.org/spreadsheetml/2006/main">
  <x:sheetPr>
    <x:tabColor rgb="FF17364D"/>
  </x:sheetPr>
  <x:sheetViews>
    <x:sheetView showGridLines="0" workbookViewId="0">
      <x:pane xSplit="5" ySplit="18" topLeftCell="F19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6" hidden="0" customWidth="1"/>
    <x:col min="5" max="5" width="20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</x:cols>
  <x:sheetData>
    <x:row r="1" ht="23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</x:row>
    <x:row r="2" ht="23" customHeight="1">
      <x:c r="A2" s="2"/>
      <x:c r="B2" s="2"/>
      <x:c r="C2" s="5" t="str">
        <x:v>Current holdings and explicit price/FX inputs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</x:row>
    <x:row r="3" ht="23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</x:row>
    <x:row r="4" ht="23" customHeight="1">
      <x:c r="A4" s="2"/>
      <x:c r="B4" s="2"/>
      <x:c r="C4" s="2" t="str">
        <x:v>Valuation date / USD base</x:v>
      </x:c>
      <x:c r="D4" s="8" t="d">
        <x:v>2026-10-17T00:00:00.000Z</x:v>
      </x:c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</x:row>
    <x:row r="5" ht="44" customHeight="1">
      <x:c r="A5" s="2"/>
      <x:c r="B5" s="2"/>
      <x:c r="C5" s="2" t="str">
        <x:v>Current market value (USD)</x:v>
      </x:c>
      <x:c r="D5" s="14" t="n">
        <x:f>IF(AND(IF(ISNUMBER($D$4),AND($D$4&gt;=DATE(1900,1,1),$D$4&lt;=DATE(2200,12,31),$D$4=INT($D$4)),FALSE),COUNTIF(L19:L38,"Ready")+COUNTIF(L19:L38,"Unused")=20),SUM(N19:N38),"n.a.")</x:f>
        <x:v>19100</x:v>
      </x:c>
      <x:c r="E5" s="4"/>
      <x:c r="F5" s="4" t="str">
        <x:v>Manually entered prices, dates, FX and remaining USD cost.</x:v>
      </x:c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12" t="str">
        <x:v>Currency</x:v>
      </x:c>
      <x:c r="T5" s="12" t="str">
        <x:v>USD per 1 unit</x:v>
      </x:c>
      <x:c r="U5" s="12" t="str">
        <x:v>FX date</x:v>
      </x:c>
    </x:row>
    <x:row r="6" ht="23" customHeight="1">
      <x:c r="A6" s="2"/>
      <x:c r="B6" s="2"/>
      <x:c r="C6" s="2" t="str">
        <x:v>Entered cost (USD)</x:v>
      </x:c>
      <x:c r="D6" s="14" t="n">
        <x:f>IF(AND(IF(ISNUMBER($D$4),AND($D$4&gt;=DATE(1900,1,1),$D$4&lt;=DATE(2200,12,31),$D$4=INT($D$4)),FALSE),COUNTIF(L19:L38,"Ready")+COUNTIF(L19:L38,"Unused")=20),SUMIF(C19:C38,"Holding",J19:J38),"n.a.")</x:f>
        <x:v>18100</x:v>
      </x:c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13" t="str">
        <x:v>USD</x:v>
      </x:c>
      <x:c r="T6" s="15" t="n">
        <x:f>1</x:f>
        <x:v>1</x:v>
      </x:c>
      <x:c r="U6" s="16" t="n">
        <x:f>IF(ISNUMBER($D$4),$D$4,"n.a.")</x:f>
        <x:v>46312</x:v>
      </x:c>
    </x:row>
    <x:row r="7" ht="23" customHeight="1">
      <x:c r="A7" s="2"/>
      <x:c r="B7" s="2"/>
      <x:c r="C7" s="31" t="str">
        <x:v>Unrealized difference (USD)</x:v>
      </x:c>
      <x:c r="D7" s="32" t="n">
        <x:f>IF(AND(IF(ISNUMBER($D$4),AND($D$4&gt;=DATE(1900,1,1),$D$4&lt;=DATE(2200,12,31),$D$4=INT($D$4)),FALSE),COUNTIF(L19:L38,"Ready")+COUNTIF(L19:L38,"Unused")=20),D5-D6,"n.a.")</x:f>
        <x:v>1000</x:v>
      </x:c>
      <x:c r="E7" s="4"/>
      <x:c r="F7" s="4" t="str">
        <x:v>No live quotes, trade history, realized profit or dividend income.</x:v>
      </x:c>
      <x:c r="G7" s="4"/>
      <x:c r="H7" s="4"/>
      <x:c r="I7" s="4"/>
      <x:c r="J7" s="4"/>
      <x:c r="K7" s="4"/>
      <x:c r="L7" s="4"/>
      <x:c r="M7" s="4"/>
      <x:c r="N7" s="4"/>
      <x:c r="O7" s="4"/>
      <x:c r="P7" s="4"/>
      <x:c r="Q7" s="4"/>
      <x:c r="R7" s="4"/>
      <x:c r="S7" s="13" t="str">
        <x:v>EUR</x:v>
      </x:c>
      <x:c r="T7" s="17" t="n">
        <x:v>1.1</x:v>
      </x:c>
      <x:c r="U7" s="8" t="d">
        <x:v>2026-10-17T00:00:00.000Z</x:v>
      </x:c>
    </x:row>
    <x:row r="8" ht="23" customHeight="1">
      <x:c r="A8" s="2"/>
      <x:c r="B8" s="2"/>
      <x:c r="C8" s="2" t="str">
        <x:v>Portfolio weight sum</x:v>
      </x:c>
      <x:c r="D8" s="28" t="n">
        <x:f>IF(AND(IF(ISNUMBER($D$4),AND($D$4&gt;=DATE(1900,1,1),$D$4&lt;=DATE(2200,12,31),$D$4=INT($D$4)),FALSE),COUNTIF(L19:L38,"Ready")+COUNTIF(L19:L38,"Unused")=20),IF(D5&gt;0,SUM(P19:P38),"n.a."),"n.a.")</x:f>
        <x:v>1</x:v>
      </x:c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13" t="str">
        <x:v>GBP</x:v>
      </x:c>
      <x:c r="T8" s="17" t="n">
        <x:v>1.3</x:v>
      </x:c>
      <x:c r="U8" s="8" t="d">
        <x:v>2026-10-17T00:00:00.000Z</x:v>
      </x:c>
    </x:row>
    <x:row r="9" ht="23" customHeight="1">
      <x:c r="A9" s="2"/>
      <x:c r="B9" s="2"/>
      <x:c r="C9" s="2" t="str">
        <x:v>Unrealized change / entered cost</x:v>
      </x:c>
      <x:c r="D9" s="28" t="n">
        <x:f>IF(AND(IF(ISNUMBER($D$4),AND($D$4&gt;=DATE(1900,1,1),$D$4&lt;=DATE(2200,12,31),$D$4=INT($D$4)),FALSE),COUNTIF(L19:L38,"Ready")+COUNTIF(L19:L38,"Unused")=20),IF(D6&gt;0,D7/D6,"n.a."),"n.a.")</x:f>
        <x:v>0.055248618784530384</x:v>
      </x:c>
      <x:c r="E9" s="4"/>
      <x:c r="F9" s="4" t="str">
        <x:v>Zero cost is allowed; change/cost is unavailable, not infinite.</x:v>
      </x:c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13" t="str">
        <x:v>CAD</x:v>
      </x:c>
      <x:c r="T9" s="17" t="n">
        <x:v>0.72</x:v>
      </x:c>
      <x:c r="U9" s="8" t="d">
        <x:v>2026-10-17T00:00:00.000Z</x:v>
      </x:c>
    </x:row>
    <x:row r="10" ht="23" customHeight="1">
      <x:c r="A10" s="2"/>
      <x:c r="B10" s="2"/>
      <x:c r="C10" s="2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13" t="str">
        <x:v>AUD</x:v>
      </x:c>
      <x:c r="T10" s="17" t="n">
        <x:v>0.66</x:v>
      </x:c>
      <x:c r="U10" s="8" t="d">
        <x:v>2026-10-17T00:00:00.000Z</x:v>
      </x:c>
    </x:row>
    <x:row r="11" ht="23" customHeight="1">
      <x:c r="A11" s="2"/>
      <x:c r="B11" s="2"/>
      <x:c r="C11" s="2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U11" s="4"/>
    </x:row>
    <x:row r="12" ht="23" customHeight="1">
      <x:c r="A12" s="2"/>
      <x:c r="B12" s="2"/>
      <x:c r="C12" s="2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</x:row>
    <x:row r="13" ht="23" customHeight="1">
      <x:c r="A13" s="2"/>
      <x:c r="B13" s="2"/>
      <x:c r="C13" s="2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U13" s="4"/>
    </x:row>
    <x:row r="14" ht="23" customHeight="1">
      <x:c r="A14" s="2"/>
      <x:c r="B14" s="2"/>
      <x:c r="C14" s="2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U14" s="4"/>
    </x:row>
    <x:row r="15" ht="23" customHeight="1">
      <x:c r="A15" s="2"/>
      <x:c r="B15" s="2"/>
      <x:c r="C15" s="2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U15" s="4"/>
    </x:row>
    <x:row r="16" ht="23" customHeight="1">
      <x:c r="A16" s="2"/>
      <x:c r="B16" s="2"/>
      <x:c r="C16" s="2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</x:row>
    <x:row r="17" ht="23" customHeight="1">
      <x:c r="A17" s="2"/>
      <x:c r="B17" s="2"/>
      <x:c r="C17" s="2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</x:row>
    <x:row r="18" ht="44" customHeight="1">
      <x:c r="A18" s="2"/>
      <x:c r="B18" s="2"/>
      <x:c r="C18" s="21" t="str">
        <x:v>Row type</x:v>
      </x:c>
      <x:c r="D18" s="12" t="str">
        <x:v>Account</x:v>
      </x:c>
      <x:c r="E18" s="12" t="str">
        <x:v>Asset label</x:v>
      </x:c>
      <x:c r="F18" s="12" t="str">
        <x:v>Asset class</x:v>
      </x:c>
      <x:c r="G18" s="12" t="str">
        <x:v>Currency</x:v>
      </x:c>
      <x:c r="H18" s="12" t="str">
        <x:v>Units</x:v>
      </x:c>
      <x:c r="I18" s="12" t="str">
        <x:v>Native price</x:v>
      </x:c>
      <x:c r="J18" s="12" t="str">
        <x:v>USD cost entered</x:v>
      </x:c>
      <x:c r="K18" s="12" t="str">
        <x:v>Price date</x:v>
      </x:c>
      <x:c r="L18" s="12" t="str">
        <x:v>Input status</x:v>
      </x:c>
      <x:c r="M18" s="12" t="str">
        <x:v>USD per unit FX</x:v>
      </x:c>
      <x:c r="N18" s="12" t="str">
        <x:v>Market value USD</x:v>
      </x:c>
      <x:c r="O18" s="12" t="str">
        <x:v>Unrealized USD</x:v>
      </x:c>
      <x:c r="P18" s="12" t="str">
        <x:v>Weight</x:v>
      </x:c>
      <x:c r="Q18" s="12" t="str">
        <x:v>Change / cost</x:v>
      </x:c>
      <x:c r="R18" s="4"/>
      <x:c r="S18" s="4"/>
      <x:c r="T18" s="4"/>
      <x:c r="U18" s="4"/>
    </x:row>
    <x:row r="19" ht="23" customHeight="1">
      <x:c r="A19" s="2"/>
      <x:c r="B19" s="2"/>
      <x:c r="C19" s="24" t="str">
        <x:v>Holding</x:v>
      </x:c>
      <x:c r="D19" s="25" t="str">
        <x:v>Broker A</x:v>
      </x:c>
      <x:c r="E19" s="25" t="str">
        <x:v>US broad fund</x:v>
      </x:c>
      <x:c r="F19" s="25" t="str">
        <x:v>Equity</x:v>
      </x:c>
      <x:c r="G19" s="25" t="str">
        <x:v>USD</x:v>
      </x:c>
      <x:c r="H19" s="26" t="n">
        <x:v>100</x:v>
      </x:c>
      <x:c r="I19" s="27" t="n">
        <x:v>110</x:v>
      </x:c>
      <x:c r="J19" s="7" t="n">
        <x:v>10000</x:v>
      </x:c>
      <x:c r="K19" s="8" t="d">
        <x:v>2026-10-17T00:00:00.000Z</x:v>
      </x:c>
      <x:c r="L19" s="14" t="str">
        <x:f>IF(COUNT(H19:J19)=3,IF(C19="Unused",IF(AND(COUNT(H19:J19)=3,MIN(H19:J19)=0,MAX(H19:J19)=0),"Unused","Check unused"),IF(AND(C19="Holding",LEN(D19)&gt;0,LEN(E19)&gt;0,COUNTIFS($D$19:$D$38,D19,$E$19:$E$38,E19,$C$19:$C$38,"Holding")=1,OR(F19="Equity",F19="Bonds",F19="Cash",F19="Other"),COUNT(H19:J19)=3,MIN(H19:J19)&gt;=0,IF(H19=0,J19=0,TRUE),I19=ROUND(I19,4),J19=ROUND(J19,2),IF(AND(ISNUMBER(K19),ISNUMBER($D$4)),AND(IF(ISNUMBER(K19),AND(K19&gt;=DATE(1900,1,1),K19&lt;=DATE(2200,12,31),K19=INT(K19)),FALSE),IF(ISNUMBER($D$4),AND($D$4&gt;=DATE(1900,1,1),$D$4&lt;=DATE(2200,12,31),$D$4=INT($D$4)),FALSE),K19&lt;=$D$4),FALSE),COUNTIF($S$6:$S$10,G19)=1),IF(AND(ISNUMBER(VLOOKUP(G19,$S$6:$U$10,2,FALSE)),VLOOKUP(G19,$S$6:$U$10,2,FALSE)&gt;0,IF(AND(ISNUMBER(VLOOKUP(G19,$S$6:$U$10,3,FALSE)),ISNUMBER($D$4)),AND(IF(ISNUMBER(VLOOKUP(G19,$S$6:$U$10,3,FALSE)),AND(VLOOKUP(G19,$S$6:$U$10,3,FALSE)&gt;=DATE(1900,1,1),VLOOKUP(G19,$S$6:$U$10,3,FALSE)&lt;=DATE(2200,12,31),VLOOKUP(G19,$S$6:$U$10,3,FALSE)=INT(VLOOKUP(G19,$S$6:$U$10,3,FALSE))),FALSE),IF(ISNUMBER($D$4),AND($D$4&gt;=DATE(1900,1,1),$D$4&lt;=DATE(2200,12,31),$D$4=INT($D$4)),FALSE),VLOOKUP(G19,$S$6:$U$10,3,FALSE)&lt;=$D$4),FALSE),IF(G19="USD",VLOOKUP(G19,$S$6:$U$10,2,FALSE)=1,TRUE)),"Ready","Check FX"),"Check inputs")),"Check inputs")</x:f>
        <x:v>Ready</x:v>
      </x:c>
      <x:c r="M19" s="15" t="n">
        <x:f>IF(L19="Ready",VLOOKUP(G19,$S$6:$U$10,2,FALSE),IF(L19="Unused",0,"n.a."))</x:f>
        <x:v>1</x:v>
      </x:c>
      <x:c r="N19" s="14" t="n">
        <x:f>IF(L19="Ready",ROUND(H19*I19*M19,2),IF(L19="Unused",0,"n.a."))</x:f>
        <x:v>11000</x:v>
      </x:c>
      <x:c r="O19" s="14" t="n">
        <x:f>IF(L19="Ready",N19-J19,IF(L19="Unused",0,"n.a."))</x:f>
        <x:v>1000</x:v>
      </x:c>
      <x:c r="P19" s="28" t="n">
        <x:f>IF(AND(ISNUMBER(N19),ISNUMBER($D$5),$D$5&gt;0),N19/$D$5,"n.a.")</x:f>
        <x:v>0.5759162303664922</x:v>
      </x:c>
      <x:c r="Q19" s="28" t="n">
        <x:f>IF(L19="Ready",IF(J19&gt;0,O19/J19,"n.a."),"n.a.")</x:f>
        <x:v>0.1</x:v>
      </x:c>
      <x:c r="R19" s="4"/>
      <x:c r="S19" s="4"/>
      <x:c r="T19" s="4"/>
      <x:c r="U19" s="4"/>
    </x:row>
    <x:row r="20" ht="23" customHeight="1">
      <x:c r="A20" s="2"/>
      <x:c r="B20" s="2"/>
      <x:c r="C20" s="24" t="str">
        <x:v>Holding</x:v>
      </x:c>
      <x:c r="D20" s="25" t="str">
        <x:v>Broker A</x:v>
      </x:c>
      <x:c r="E20" s="25" t="str">
        <x:v>Bond fund</x:v>
      </x:c>
      <x:c r="F20" s="25" t="str">
        <x:v>Bonds</x:v>
      </x:c>
      <x:c r="G20" s="25" t="str">
        <x:v>EUR</x:v>
      </x:c>
      <x:c r="H20" s="26" t="n">
        <x:v>50</x:v>
      </x:c>
      <x:c r="I20" s="27" t="n">
        <x:v>90</x:v>
      </x:c>
      <x:c r="J20" s="7" t="n">
        <x:v>5000</x:v>
      </x:c>
      <x:c r="K20" s="8" t="d">
        <x:v>2026-10-17T00:00:00.000Z</x:v>
      </x:c>
      <x:c r="L20" s="14" t="str">
        <x:f>IF(COUNT(H20:J20)=3,IF(C20="Unused",IF(AND(COUNT(H20:J20)=3,MIN(H20:J20)=0,MAX(H20:J20)=0),"Unused","Check unused"),IF(AND(C20="Holding",LEN(D20)&gt;0,LEN(E20)&gt;0,COUNTIFS($D$19:$D$38,D20,$E$19:$E$38,E20,$C$19:$C$38,"Holding")=1,OR(F20="Equity",F20="Bonds",F20="Cash",F20="Other"),COUNT(H20:J20)=3,MIN(H20:J20)&gt;=0,IF(H20=0,J20=0,TRUE),I20=ROUND(I20,4),J20=ROUND(J20,2),IF(AND(ISNUMBER(K20),ISNUMBER($D$4)),AND(IF(ISNUMBER(K20),AND(K20&gt;=DATE(1900,1,1),K20&lt;=DATE(2200,12,31),K20=INT(K20)),FALSE),IF(ISNUMBER($D$4),AND($D$4&gt;=DATE(1900,1,1),$D$4&lt;=DATE(2200,12,31),$D$4=INT($D$4)),FALSE),K20&lt;=$D$4),FALSE),COUNTIF($S$6:$S$10,G20)=1),IF(AND(ISNUMBER(VLOOKUP(G20,$S$6:$U$10,2,FALSE)),VLOOKUP(G20,$S$6:$U$10,2,FALSE)&gt;0,IF(AND(ISNUMBER(VLOOKUP(G20,$S$6:$U$10,3,FALSE)),ISNUMBER($D$4)),AND(IF(ISNUMBER(VLOOKUP(G20,$S$6:$U$10,3,FALSE)),AND(VLOOKUP(G20,$S$6:$U$10,3,FALSE)&gt;=DATE(1900,1,1),VLOOKUP(G20,$S$6:$U$10,3,FALSE)&lt;=DATE(2200,12,31),VLOOKUP(G20,$S$6:$U$10,3,FALSE)=INT(VLOOKUP(G20,$S$6:$U$10,3,FALSE))),FALSE),IF(ISNUMBER($D$4),AND($D$4&gt;=DATE(1900,1,1),$D$4&lt;=DATE(2200,12,31),$D$4=INT($D$4)),FALSE),VLOOKUP(G20,$S$6:$U$10,3,FALSE)&lt;=$D$4),FALSE),IF(G20="USD",VLOOKUP(G20,$S$6:$U$10,2,FALSE)=1,TRUE)),"Ready","Check FX"),"Check inputs")),"Check inputs")</x:f>
        <x:v>Ready</x:v>
      </x:c>
      <x:c r="M20" s="15" t="n">
        <x:f>IF(L20="Ready",VLOOKUP(G20,$S$6:$U$10,2,FALSE),IF(L20="Unused",0,"n.a."))</x:f>
        <x:v>1.1</x:v>
      </x:c>
      <x:c r="N20" s="14" t="n">
        <x:f>IF(L20="Ready",ROUND(H20*I20*M20,2),IF(L20="Unused",0,"n.a."))</x:f>
        <x:v>4950</x:v>
      </x:c>
      <x:c r="O20" s="14" t="n">
        <x:f>IF(L20="Ready",N20-J20,IF(L20="Unused",0,"n.a."))</x:f>
        <x:v>-50</x:v>
      </x:c>
      <x:c r="P20" s="28" t="n">
        <x:f>IF(AND(ISNUMBER(N20),ISNUMBER($D$5),$D$5&gt;0),N20/$D$5,"n.a.")</x:f>
        <x:v>0.2591623036649215</x:v>
      </x:c>
      <x:c r="Q20" s="28" t="n">
        <x:f>IF(L20="Ready",IF(J20&gt;0,O20/J20,"n.a."),"n.a.")</x:f>
        <x:v>-0.01</x:v>
      </x:c>
      <x:c r="R20" s="4"/>
      <x:c r="S20" s="4"/>
      <x:c r="T20" s="4"/>
      <x:c r="U20" s="4"/>
    </x:row>
    <x:row r="21" ht="23" customHeight="1">
      <x:c r="A21" s="2"/>
      <x:c r="B21" s="2"/>
      <x:c r="C21" s="24" t="str">
        <x:v>Holding</x:v>
      </x:c>
      <x:c r="D21" s="25" t="str">
        <x:v>Broker A</x:v>
      </x:c>
      <x:c r="E21" s="25" t="str">
        <x:v>Cash balance</x:v>
      </x:c>
      <x:c r="F21" s="25" t="str">
        <x:v>Cash</x:v>
      </x:c>
      <x:c r="G21" s="25" t="str">
        <x:v>USD</x:v>
      </x:c>
      <x:c r="H21" s="26" t="n">
        <x:v>1</x:v>
      </x:c>
      <x:c r="I21" s="27" t="n">
        <x:v>2500</x:v>
      </x:c>
      <x:c r="J21" s="7" t="n">
        <x:v>2500</x:v>
      </x:c>
      <x:c r="K21" s="8" t="d">
        <x:v>2026-10-17T00:00:00.000Z</x:v>
      </x:c>
      <x:c r="L21" s="14" t="str">
        <x:f>IF(COUNT(H21:J21)=3,IF(C21="Unused",IF(AND(COUNT(H21:J21)=3,MIN(H21:J21)=0,MAX(H21:J21)=0),"Unused","Check unused"),IF(AND(C21="Holding",LEN(D21)&gt;0,LEN(E21)&gt;0,COUNTIFS($D$19:$D$38,D21,$E$19:$E$38,E21,$C$19:$C$38,"Holding")=1,OR(F21="Equity",F21="Bonds",F21="Cash",F21="Other"),COUNT(H21:J21)=3,MIN(H21:J21)&gt;=0,IF(H21=0,J21=0,TRUE),I21=ROUND(I21,4),J21=ROUND(J21,2),IF(AND(ISNUMBER(K21),ISNUMBER($D$4)),AND(IF(ISNUMBER(K21),AND(K21&gt;=DATE(1900,1,1),K21&lt;=DATE(2200,12,31),K21=INT(K21)),FALSE),IF(ISNUMBER($D$4),AND($D$4&gt;=DATE(1900,1,1),$D$4&lt;=DATE(2200,12,31),$D$4=INT($D$4)),FALSE),K21&lt;=$D$4),FALSE),COUNTIF($S$6:$S$10,G21)=1),IF(AND(ISNUMBER(VLOOKUP(G21,$S$6:$U$10,2,FALSE)),VLOOKUP(G21,$S$6:$U$10,2,FALSE)&gt;0,IF(AND(ISNUMBER(VLOOKUP(G21,$S$6:$U$10,3,FALSE)),ISNUMBER($D$4)),AND(IF(ISNUMBER(VLOOKUP(G21,$S$6:$U$10,3,FALSE)),AND(VLOOKUP(G21,$S$6:$U$10,3,FALSE)&gt;=DATE(1900,1,1),VLOOKUP(G21,$S$6:$U$10,3,FALSE)&lt;=DATE(2200,12,31),VLOOKUP(G21,$S$6:$U$10,3,FALSE)=INT(VLOOKUP(G21,$S$6:$U$10,3,FALSE))),FALSE),IF(ISNUMBER($D$4),AND($D$4&gt;=DATE(1900,1,1),$D$4&lt;=DATE(2200,12,31),$D$4=INT($D$4)),FALSE),VLOOKUP(G21,$S$6:$U$10,3,FALSE)&lt;=$D$4),FALSE),IF(G21="USD",VLOOKUP(G21,$S$6:$U$10,2,FALSE)=1,TRUE)),"Ready","Check FX"),"Check inputs")),"Check inputs")</x:f>
        <x:v>Ready</x:v>
      </x:c>
      <x:c r="M21" s="15" t="n">
        <x:f>IF(L21="Ready",VLOOKUP(G21,$S$6:$U$10,2,FALSE),IF(L21="Unused",0,"n.a."))</x:f>
        <x:v>1</x:v>
      </x:c>
      <x:c r="N21" s="14" t="n">
        <x:f>IF(L21="Ready",ROUND(H21*I21*M21,2),IF(L21="Unused",0,"n.a."))</x:f>
        <x:v>2500</x:v>
      </x:c>
      <x:c r="O21" s="14" t="n">
        <x:f>IF(L21="Ready",N21-J21,IF(L21="Unused",0,"n.a."))</x:f>
        <x:v>0</x:v>
      </x:c>
      <x:c r="P21" s="28" t="n">
        <x:f>IF(AND(ISNUMBER(N21),ISNUMBER($D$5),$D$5&gt;0),N21/$D$5,"n.a.")</x:f>
        <x:v>0.13089005235602094</x:v>
      </x:c>
      <x:c r="Q21" s="28" t="n">
        <x:f>IF(L21="Ready",IF(J21&gt;0,O21/J21,"n.a."),"n.a.")</x:f>
        <x:v>0</x:v>
      </x:c>
      <x:c r="R21" s="4"/>
      <x:c r="S21" s="4"/>
      <x:c r="T21" s="4"/>
      <x:c r="U21" s="4"/>
    </x:row>
    <x:row r="22" ht="23" customHeight="1">
      <x:c r="A22" s="2"/>
      <x:c r="B22" s="2"/>
      <x:c r="C22" s="24" t="str">
        <x:v>Holding</x:v>
      </x:c>
      <x:c r="D22" s="25" t="str">
        <x:v>Broker B</x:v>
      </x:c>
      <x:c r="E22" s="25" t="str">
        <x:v>Gold holding</x:v>
      </x:c>
      <x:c r="F22" s="25" t="str">
        <x:v>Other</x:v>
      </x:c>
      <x:c r="G22" s="25" t="str">
        <x:v>GBP</x:v>
      </x:c>
      <x:c r="H22" s="26" t="n">
        <x:v>5</x:v>
      </x:c>
      <x:c r="I22" s="27" t="n">
        <x:v>100</x:v>
      </x:c>
      <x:c r="J22" s="7" t="n">
        <x:v>600</x:v>
      </x:c>
      <x:c r="K22" s="8" t="d">
        <x:v>2026-10-17T00:00:00.000Z</x:v>
      </x:c>
      <x:c r="L22" s="14" t="str">
        <x:f>IF(COUNT(H22:J22)=3,IF(C22="Unused",IF(AND(COUNT(H22:J22)=3,MIN(H22:J22)=0,MAX(H22:J22)=0),"Unused","Check unused"),IF(AND(C22="Holding",LEN(D22)&gt;0,LEN(E22)&gt;0,COUNTIFS($D$19:$D$38,D22,$E$19:$E$38,E22,$C$19:$C$38,"Holding")=1,OR(F22="Equity",F22="Bonds",F22="Cash",F22="Other"),COUNT(H22:J22)=3,MIN(H22:J22)&gt;=0,IF(H22=0,J22=0,TRUE),I22=ROUND(I22,4),J22=ROUND(J22,2),IF(AND(ISNUMBER(K22),ISNUMBER($D$4)),AND(IF(ISNUMBER(K22),AND(K22&gt;=DATE(1900,1,1),K22&lt;=DATE(2200,12,31),K22=INT(K22)),FALSE),IF(ISNUMBER($D$4),AND($D$4&gt;=DATE(1900,1,1),$D$4&lt;=DATE(2200,12,31),$D$4=INT($D$4)),FALSE),K22&lt;=$D$4),FALSE),COUNTIF($S$6:$S$10,G22)=1),IF(AND(ISNUMBER(VLOOKUP(G22,$S$6:$U$10,2,FALSE)),VLOOKUP(G22,$S$6:$U$10,2,FALSE)&gt;0,IF(AND(ISNUMBER(VLOOKUP(G22,$S$6:$U$10,3,FALSE)),ISNUMBER($D$4)),AND(IF(ISNUMBER(VLOOKUP(G22,$S$6:$U$10,3,FALSE)),AND(VLOOKUP(G22,$S$6:$U$10,3,FALSE)&gt;=DATE(1900,1,1),VLOOKUP(G22,$S$6:$U$10,3,FALSE)&lt;=DATE(2200,12,31),VLOOKUP(G22,$S$6:$U$10,3,FALSE)=INT(VLOOKUP(G22,$S$6:$U$10,3,FALSE))),FALSE),IF(ISNUMBER($D$4),AND($D$4&gt;=DATE(1900,1,1),$D$4&lt;=DATE(2200,12,31),$D$4=INT($D$4)),FALSE),VLOOKUP(G22,$S$6:$U$10,3,FALSE)&lt;=$D$4),FALSE),IF(G22="USD",VLOOKUP(G22,$S$6:$U$10,2,FALSE)=1,TRUE)),"Ready","Check FX"),"Check inputs")),"Check inputs")</x:f>
        <x:v>Ready</x:v>
      </x:c>
      <x:c r="M22" s="15" t="n">
        <x:f>IF(L22="Ready",VLOOKUP(G22,$S$6:$U$10,2,FALSE),IF(L22="Unused",0,"n.a."))</x:f>
        <x:v>1.3</x:v>
      </x:c>
      <x:c r="N22" s="14" t="n">
        <x:f>IF(L22="Ready",ROUND(H22*I22*M22,2),IF(L22="Unused",0,"n.a."))</x:f>
        <x:v>650</x:v>
      </x:c>
      <x:c r="O22" s="14" t="n">
        <x:f>IF(L22="Ready",N22-J22,IF(L22="Unused",0,"n.a."))</x:f>
        <x:v>50</x:v>
      </x:c>
      <x:c r="P22" s="28" t="n">
        <x:f>IF(AND(ISNUMBER(N22),ISNUMBER($D$5),$D$5&gt;0),N22/$D$5,"n.a.")</x:f>
        <x:v>0.034031413612565446</x:v>
      </x:c>
      <x:c r="Q22" s="28" t="n">
        <x:f>IF(L22="Ready",IF(J22&gt;0,O22/J22,"n.a."),"n.a.")</x:f>
        <x:v>0.08333333333333333</x:v>
      </x:c>
      <x:c r="R22" s="4"/>
      <x:c r="S22" s="4"/>
      <x:c r="T22" s="4"/>
      <x:c r="U22" s="4"/>
    </x:row>
    <x:row r="23" ht="23" customHeight="1">
      <x:c r="A23" s="2"/>
      <x:c r="B23" s="2"/>
      <x:c r="C23" s="24" t="str">
        <x:v>Unused</x:v>
      </x:c>
      <x:c r="D23" s="25" t="str">
        <x:v>Unused 4</x:v>
      </x:c>
      <x:c r="E23" s="25" t="str">
        <x:v>Unused 4</x:v>
      </x:c>
      <x:c r="F23" s="25" t="str">
        <x:v>Other</x:v>
      </x:c>
      <x:c r="G23" s="25" t="str">
        <x:v>USD</x:v>
      </x:c>
      <x:c r="H23" s="26" t="n">
        <x:v>0</x:v>
      </x:c>
      <x:c r="I23" s="27" t="n">
        <x:v>0</x:v>
      </x:c>
      <x:c r="J23" s="7" t="n">
        <x:v>0</x:v>
      </x:c>
      <x:c r="K23" s="8"/>
      <x:c r="L23" s="14" t="str">
        <x:f>IF(COUNT(H23:J23)=3,IF(C23="Unused",IF(AND(COUNT(H23:J23)=3,MIN(H23:J23)=0,MAX(H23:J23)=0),"Unused","Check unused"),IF(AND(C23="Holding",LEN(D23)&gt;0,LEN(E23)&gt;0,COUNTIFS($D$19:$D$38,D23,$E$19:$E$38,E23,$C$19:$C$38,"Holding")=1,OR(F23="Equity",F23="Bonds",F23="Cash",F23="Other"),COUNT(H23:J23)=3,MIN(H23:J23)&gt;=0,IF(H23=0,J23=0,TRUE),I23=ROUND(I23,4),J23=ROUND(J23,2),IF(AND(ISNUMBER(K23),ISNUMBER($D$4)),AND(IF(ISNUMBER(K23),AND(K23&gt;=DATE(1900,1,1),K23&lt;=DATE(2200,12,31),K23=INT(K23)),FALSE),IF(ISNUMBER($D$4),AND($D$4&gt;=DATE(1900,1,1),$D$4&lt;=DATE(2200,12,31),$D$4=INT($D$4)),FALSE),K23&lt;=$D$4),FALSE),COUNTIF($S$6:$S$10,G23)=1),IF(AND(ISNUMBER(VLOOKUP(G23,$S$6:$U$10,2,FALSE)),VLOOKUP(G23,$S$6:$U$10,2,FALSE)&gt;0,IF(AND(ISNUMBER(VLOOKUP(G23,$S$6:$U$10,3,FALSE)),ISNUMBER($D$4)),AND(IF(ISNUMBER(VLOOKUP(G23,$S$6:$U$10,3,FALSE)),AND(VLOOKUP(G23,$S$6:$U$10,3,FALSE)&gt;=DATE(1900,1,1),VLOOKUP(G23,$S$6:$U$10,3,FALSE)&lt;=DATE(2200,12,31),VLOOKUP(G23,$S$6:$U$10,3,FALSE)=INT(VLOOKUP(G23,$S$6:$U$10,3,FALSE))),FALSE),IF(ISNUMBER($D$4),AND($D$4&gt;=DATE(1900,1,1),$D$4&lt;=DATE(2200,12,31),$D$4=INT($D$4)),FALSE),VLOOKUP(G23,$S$6:$U$10,3,FALSE)&lt;=$D$4),FALSE),IF(G23="USD",VLOOKUP(G23,$S$6:$U$10,2,FALSE)=1,TRUE)),"Ready","Check FX"),"Check inputs")),"Check inputs")</x:f>
        <x:v>Unused</x:v>
      </x:c>
      <x:c r="M23" s="15" t="n">
        <x:f>IF(L23="Ready",VLOOKUP(G23,$S$6:$U$10,2,FALSE),IF(L23="Unused",0,"n.a."))</x:f>
        <x:v>0</x:v>
      </x:c>
      <x:c r="N23" s="14" t="n">
        <x:f>IF(L23="Ready",ROUND(H23*I23*M23,2),IF(L23="Unused",0,"n.a."))</x:f>
        <x:v>0</x:v>
      </x:c>
      <x:c r="O23" s="14" t="n">
        <x:f>IF(L23="Ready",N23-J23,IF(L23="Unused",0,"n.a."))</x:f>
        <x:v>0</x:v>
      </x:c>
      <x:c r="P23" s="28" t="n">
        <x:f>IF(AND(ISNUMBER(N23),ISNUMBER($D$5),$D$5&gt;0),N23/$D$5,"n.a.")</x:f>
        <x:v>0</x:v>
      </x:c>
      <x:c r="Q23" s="28" t="str">
        <x:f>IF(L23="Ready",IF(J23&gt;0,O23/J23,"n.a."),"n.a.")</x:f>
        <x:v>n.a.</x:v>
      </x:c>
      <x:c r="R23" s="4"/>
      <x:c r="S23" s="4"/>
      <x:c r="T23" s="4"/>
      <x:c r="U23" s="4"/>
    </x:row>
    <x:row r="24" ht="23" customHeight="1">
      <x:c r="A24" s="2"/>
      <x:c r="B24" s="2"/>
      <x:c r="C24" s="24" t="str">
        <x:v>Unused</x:v>
      </x:c>
      <x:c r="D24" s="25" t="str">
        <x:v>Unused 5</x:v>
      </x:c>
      <x:c r="E24" s="25" t="str">
        <x:v>Unused 5</x:v>
      </x:c>
      <x:c r="F24" s="25" t="str">
        <x:v>Other</x:v>
      </x:c>
      <x:c r="G24" s="25" t="str">
        <x:v>USD</x:v>
      </x:c>
      <x:c r="H24" s="26" t="n">
        <x:v>0</x:v>
      </x:c>
      <x:c r="I24" s="27" t="n">
        <x:v>0</x:v>
      </x:c>
      <x:c r="J24" s="7" t="n">
        <x:v>0</x:v>
      </x:c>
      <x:c r="K24" s="8"/>
      <x:c r="L24" s="14" t="str">
        <x:f>IF(COUNT(H24:J24)=3,IF(C24="Unused",IF(AND(COUNT(H24:J24)=3,MIN(H24:J24)=0,MAX(H24:J24)=0),"Unused","Check unused"),IF(AND(C24="Holding",LEN(D24)&gt;0,LEN(E24)&gt;0,COUNTIFS($D$19:$D$38,D24,$E$19:$E$38,E24,$C$19:$C$38,"Holding")=1,OR(F24="Equity",F24="Bonds",F24="Cash",F24="Other"),COUNT(H24:J24)=3,MIN(H24:J24)&gt;=0,IF(H24=0,J24=0,TRUE),I24=ROUND(I24,4),J24=ROUND(J24,2),IF(AND(ISNUMBER(K24),ISNUMBER($D$4)),AND(IF(ISNUMBER(K24),AND(K24&gt;=DATE(1900,1,1),K24&lt;=DATE(2200,12,31),K24=INT(K24)),FALSE),IF(ISNUMBER($D$4),AND($D$4&gt;=DATE(1900,1,1),$D$4&lt;=DATE(2200,12,31),$D$4=INT($D$4)),FALSE),K24&lt;=$D$4),FALSE),COUNTIF($S$6:$S$10,G24)=1),IF(AND(ISNUMBER(VLOOKUP(G24,$S$6:$U$10,2,FALSE)),VLOOKUP(G24,$S$6:$U$10,2,FALSE)&gt;0,IF(AND(ISNUMBER(VLOOKUP(G24,$S$6:$U$10,3,FALSE)),ISNUMBER($D$4)),AND(IF(ISNUMBER(VLOOKUP(G24,$S$6:$U$10,3,FALSE)),AND(VLOOKUP(G24,$S$6:$U$10,3,FALSE)&gt;=DATE(1900,1,1),VLOOKUP(G24,$S$6:$U$10,3,FALSE)&lt;=DATE(2200,12,31),VLOOKUP(G24,$S$6:$U$10,3,FALSE)=INT(VLOOKUP(G24,$S$6:$U$10,3,FALSE))),FALSE),IF(ISNUMBER($D$4),AND($D$4&gt;=DATE(1900,1,1),$D$4&lt;=DATE(2200,12,31),$D$4=INT($D$4)),FALSE),VLOOKUP(G24,$S$6:$U$10,3,FALSE)&lt;=$D$4),FALSE),IF(G24="USD",VLOOKUP(G24,$S$6:$U$10,2,FALSE)=1,TRUE)),"Ready","Check FX"),"Check inputs")),"Check inputs")</x:f>
        <x:v>Unused</x:v>
      </x:c>
      <x:c r="M24" s="15" t="n">
        <x:f>IF(L24="Ready",VLOOKUP(G24,$S$6:$U$10,2,FALSE),IF(L24="Unused",0,"n.a."))</x:f>
        <x:v>0</x:v>
      </x:c>
      <x:c r="N24" s="14" t="n">
        <x:f>IF(L24="Ready",ROUND(H24*I24*M24,2),IF(L24="Unused",0,"n.a."))</x:f>
        <x:v>0</x:v>
      </x:c>
      <x:c r="O24" s="14" t="n">
        <x:f>IF(L24="Ready",N24-J24,IF(L24="Unused",0,"n.a."))</x:f>
        <x:v>0</x:v>
      </x:c>
      <x:c r="P24" s="28" t="n">
        <x:f>IF(AND(ISNUMBER(N24),ISNUMBER($D$5),$D$5&gt;0),N24/$D$5,"n.a.")</x:f>
        <x:v>0</x:v>
      </x:c>
      <x:c r="Q24" s="28" t="str">
        <x:f>IF(L24="Ready",IF(J24&gt;0,O24/J24,"n.a."),"n.a.")</x:f>
        <x:v>n.a.</x:v>
      </x:c>
      <x:c r="R24" s="4"/>
      <x:c r="S24" s="4"/>
      <x:c r="T24" s="4"/>
      <x:c r="U24" s="4"/>
    </x:row>
    <x:row r="25" ht="23" customHeight="1">
      <x:c r="A25" s="2"/>
      <x:c r="B25" s="2"/>
      <x:c r="C25" s="24" t="str">
        <x:v>Unused</x:v>
      </x:c>
      <x:c r="D25" s="25" t="str">
        <x:v>Unused 6</x:v>
      </x:c>
      <x:c r="E25" s="25" t="str">
        <x:v>Unused 6</x:v>
      </x:c>
      <x:c r="F25" s="25" t="str">
        <x:v>Other</x:v>
      </x:c>
      <x:c r="G25" s="25" t="str">
        <x:v>USD</x:v>
      </x:c>
      <x:c r="H25" s="26" t="n">
        <x:v>0</x:v>
      </x:c>
      <x:c r="I25" s="27" t="n">
        <x:v>0</x:v>
      </x:c>
      <x:c r="J25" s="7" t="n">
        <x:v>0</x:v>
      </x:c>
      <x:c r="K25" s="8"/>
      <x:c r="L25" s="14" t="str">
        <x:f>IF(COUNT(H25:J25)=3,IF(C25="Unused",IF(AND(COUNT(H25:J25)=3,MIN(H25:J25)=0,MAX(H25:J25)=0),"Unused","Check unused"),IF(AND(C25="Holding",LEN(D25)&gt;0,LEN(E25)&gt;0,COUNTIFS($D$19:$D$38,D25,$E$19:$E$38,E25,$C$19:$C$38,"Holding")=1,OR(F25="Equity",F25="Bonds",F25="Cash",F25="Other"),COUNT(H25:J25)=3,MIN(H25:J25)&gt;=0,IF(H25=0,J25=0,TRUE),I25=ROUND(I25,4),J25=ROUND(J25,2),IF(AND(ISNUMBER(K25),ISNUMBER($D$4)),AND(IF(ISNUMBER(K25),AND(K25&gt;=DATE(1900,1,1),K25&lt;=DATE(2200,12,31),K25=INT(K25)),FALSE),IF(ISNUMBER($D$4),AND($D$4&gt;=DATE(1900,1,1),$D$4&lt;=DATE(2200,12,31),$D$4=INT($D$4)),FALSE),K25&lt;=$D$4),FALSE),COUNTIF($S$6:$S$10,G25)=1),IF(AND(ISNUMBER(VLOOKUP(G25,$S$6:$U$10,2,FALSE)),VLOOKUP(G25,$S$6:$U$10,2,FALSE)&gt;0,IF(AND(ISNUMBER(VLOOKUP(G25,$S$6:$U$10,3,FALSE)),ISNUMBER($D$4)),AND(IF(ISNUMBER(VLOOKUP(G25,$S$6:$U$10,3,FALSE)),AND(VLOOKUP(G25,$S$6:$U$10,3,FALSE)&gt;=DATE(1900,1,1),VLOOKUP(G25,$S$6:$U$10,3,FALSE)&lt;=DATE(2200,12,31),VLOOKUP(G25,$S$6:$U$10,3,FALSE)=INT(VLOOKUP(G25,$S$6:$U$10,3,FALSE))),FALSE),IF(ISNUMBER($D$4),AND($D$4&gt;=DATE(1900,1,1),$D$4&lt;=DATE(2200,12,31),$D$4=INT($D$4)),FALSE),VLOOKUP(G25,$S$6:$U$10,3,FALSE)&lt;=$D$4),FALSE),IF(G25="USD",VLOOKUP(G25,$S$6:$U$10,2,FALSE)=1,TRUE)),"Ready","Check FX"),"Check inputs")),"Check inputs")</x:f>
        <x:v>Unused</x:v>
      </x:c>
      <x:c r="M25" s="15" t="n">
        <x:f>IF(L25="Ready",VLOOKUP(G25,$S$6:$U$10,2,FALSE),IF(L25="Unused",0,"n.a."))</x:f>
        <x:v>0</x:v>
      </x:c>
      <x:c r="N25" s="14" t="n">
        <x:f>IF(L25="Ready",ROUND(H25*I25*M25,2),IF(L25="Unused",0,"n.a."))</x:f>
        <x:v>0</x:v>
      </x:c>
      <x:c r="O25" s="14" t="n">
        <x:f>IF(L25="Ready",N25-J25,IF(L25="Unused",0,"n.a."))</x:f>
        <x:v>0</x:v>
      </x:c>
      <x:c r="P25" s="28" t="n">
        <x:f>IF(AND(ISNUMBER(N25),ISNUMBER($D$5),$D$5&gt;0),N25/$D$5,"n.a.")</x:f>
        <x:v>0</x:v>
      </x:c>
      <x:c r="Q25" s="28" t="str">
        <x:f>IF(L25="Ready",IF(J25&gt;0,O25/J25,"n.a."),"n.a.")</x:f>
        <x:v>n.a.</x:v>
      </x:c>
      <x:c r="R25" s="4"/>
      <x:c r="S25" s="4"/>
      <x:c r="T25" s="4"/>
      <x:c r="U25" s="4"/>
    </x:row>
    <x:row r="26" ht="23" customHeight="1">
      <x:c r="A26" s="2"/>
      <x:c r="B26" s="2"/>
      <x:c r="C26" s="24" t="str">
        <x:v>Unused</x:v>
      </x:c>
      <x:c r="D26" s="25" t="str">
        <x:v>Unused 7</x:v>
      </x:c>
      <x:c r="E26" s="25" t="str">
        <x:v>Unused 7</x:v>
      </x:c>
      <x:c r="F26" s="25" t="str">
        <x:v>Other</x:v>
      </x:c>
      <x:c r="G26" s="25" t="str">
        <x:v>USD</x:v>
      </x:c>
      <x:c r="H26" s="26" t="n">
        <x:v>0</x:v>
      </x:c>
      <x:c r="I26" s="27" t="n">
        <x:v>0</x:v>
      </x:c>
      <x:c r="J26" s="7" t="n">
        <x:v>0</x:v>
      </x:c>
      <x:c r="K26" s="8"/>
      <x:c r="L26" s="14" t="str">
        <x:f>IF(COUNT(H26:J26)=3,IF(C26="Unused",IF(AND(COUNT(H26:J26)=3,MIN(H26:J26)=0,MAX(H26:J26)=0),"Unused","Check unused"),IF(AND(C26="Holding",LEN(D26)&gt;0,LEN(E26)&gt;0,COUNTIFS($D$19:$D$38,D26,$E$19:$E$38,E26,$C$19:$C$38,"Holding")=1,OR(F26="Equity",F26="Bonds",F26="Cash",F26="Other"),COUNT(H26:J26)=3,MIN(H26:J26)&gt;=0,IF(H26=0,J26=0,TRUE),I26=ROUND(I26,4),J26=ROUND(J26,2),IF(AND(ISNUMBER(K26),ISNUMBER($D$4)),AND(IF(ISNUMBER(K26),AND(K26&gt;=DATE(1900,1,1),K26&lt;=DATE(2200,12,31),K26=INT(K26)),FALSE),IF(ISNUMBER($D$4),AND($D$4&gt;=DATE(1900,1,1),$D$4&lt;=DATE(2200,12,31),$D$4=INT($D$4)),FALSE),K26&lt;=$D$4),FALSE),COUNTIF($S$6:$S$10,G26)=1),IF(AND(ISNUMBER(VLOOKUP(G26,$S$6:$U$10,2,FALSE)),VLOOKUP(G26,$S$6:$U$10,2,FALSE)&gt;0,IF(AND(ISNUMBER(VLOOKUP(G26,$S$6:$U$10,3,FALSE)),ISNUMBER($D$4)),AND(IF(ISNUMBER(VLOOKUP(G26,$S$6:$U$10,3,FALSE)),AND(VLOOKUP(G26,$S$6:$U$10,3,FALSE)&gt;=DATE(1900,1,1),VLOOKUP(G26,$S$6:$U$10,3,FALSE)&lt;=DATE(2200,12,31),VLOOKUP(G26,$S$6:$U$10,3,FALSE)=INT(VLOOKUP(G26,$S$6:$U$10,3,FALSE))),FALSE),IF(ISNUMBER($D$4),AND($D$4&gt;=DATE(1900,1,1),$D$4&lt;=DATE(2200,12,31),$D$4=INT($D$4)),FALSE),VLOOKUP(G26,$S$6:$U$10,3,FALSE)&lt;=$D$4),FALSE),IF(G26="USD",VLOOKUP(G26,$S$6:$U$10,2,FALSE)=1,TRUE)),"Ready","Check FX"),"Check inputs")),"Check inputs")</x:f>
        <x:v>Unused</x:v>
      </x:c>
      <x:c r="M26" s="15" t="n">
        <x:f>IF(L26="Ready",VLOOKUP(G26,$S$6:$U$10,2,FALSE),IF(L26="Unused",0,"n.a."))</x:f>
        <x:v>0</x:v>
      </x:c>
      <x:c r="N26" s="14" t="n">
        <x:f>IF(L26="Ready",ROUND(H26*I26*M26,2),IF(L26="Unused",0,"n.a."))</x:f>
        <x:v>0</x:v>
      </x:c>
      <x:c r="O26" s="14" t="n">
        <x:f>IF(L26="Ready",N26-J26,IF(L26="Unused",0,"n.a."))</x:f>
        <x:v>0</x:v>
      </x:c>
      <x:c r="P26" s="28" t="n">
        <x:f>IF(AND(ISNUMBER(N26),ISNUMBER($D$5),$D$5&gt;0),N26/$D$5,"n.a.")</x:f>
        <x:v>0</x:v>
      </x:c>
      <x:c r="Q26" s="28" t="str">
        <x:f>IF(L26="Ready",IF(J26&gt;0,O26/J26,"n.a."),"n.a.")</x:f>
        <x:v>n.a.</x:v>
      </x:c>
      <x:c r="R26" s="4"/>
      <x:c r="S26" s="4"/>
      <x:c r="T26" s="4"/>
      <x:c r="U26" s="4"/>
    </x:row>
    <x:row r="27" ht="23" customHeight="1">
      <x:c r="A27" s="2"/>
      <x:c r="B27" s="2"/>
      <x:c r="C27" s="24" t="str">
        <x:v>Unused</x:v>
      </x:c>
      <x:c r="D27" s="25" t="str">
        <x:v>Unused 8</x:v>
      </x:c>
      <x:c r="E27" s="25" t="str">
        <x:v>Unused 8</x:v>
      </x:c>
      <x:c r="F27" s="25" t="str">
        <x:v>Other</x:v>
      </x:c>
      <x:c r="G27" s="25" t="str">
        <x:v>USD</x:v>
      </x:c>
      <x:c r="H27" s="26" t="n">
        <x:v>0</x:v>
      </x:c>
      <x:c r="I27" s="27" t="n">
        <x:v>0</x:v>
      </x:c>
      <x:c r="J27" s="7" t="n">
        <x:v>0</x:v>
      </x:c>
      <x:c r="K27" s="8"/>
      <x:c r="L27" s="14" t="str">
        <x:f>IF(COUNT(H27:J27)=3,IF(C27="Unused",IF(AND(COUNT(H27:J27)=3,MIN(H27:J27)=0,MAX(H27:J27)=0),"Unused","Check unused"),IF(AND(C27="Holding",LEN(D27)&gt;0,LEN(E27)&gt;0,COUNTIFS($D$19:$D$38,D27,$E$19:$E$38,E27,$C$19:$C$38,"Holding")=1,OR(F27="Equity",F27="Bonds",F27="Cash",F27="Other"),COUNT(H27:J27)=3,MIN(H27:J27)&gt;=0,IF(H27=0,J27=0,TRUE),I27=ROUND(I27,4),J27=ROUND(J27,2),IF(AND(ISNUMBER(K27),ISNUMBER($D$4)),AND(IF(ISNUMBER(K27),AND(K27&gt;=DATE(1900,1,1),K27&lt;=DATE(2200,12,31),K27=INT(K27)),FALSE),IF(ISNUMBER($D$4),AND($D$4&gt;=DATE(1900,1,1),$D$4&lt;=DATE(2200,12,31),$D$4=INT($D$4)),FALSE),K27&lt;=$D$4),FALSE),COUNTIF($S$6:$S$10,G27)=1),IF(AND(ISNUMBER(VLOOKUP(G27,$S$6:$U$10,2,FALSE)),VLOOKUP(G27,$S$6:$U$10,2,FALSE)&gt;0,IF(AND(ISNUMBER(VLOOKUP(G27,$S$6:$U$10,3,FALSE)),ISNUMBER($D$4)),AND(IF(ISNUMBER(VLOOKUP(G27,$S$6:$U$10,3,FALSE)),AND(VLOOKUP(G27,$S$6:$U$10,3,FALSE)&gt;=DATE(1900,1,1),VLOOKUP(G27,$S$6:$U$10,3,FALSE)&lt;=DATE(2200,12,31),VLOOKUP(G27,$S$6:$U$10,3,FALSE)=INT(VLOOKUP(G27,$S$6:$U$10,3,FALSE))),FALSE),IF(ISNUMBER($D$4),AND($D$4&gt;=DATE(1900,1,1),$D$4&lt;=DATE(2200,12,31),$D$4=INT($D$4)),FALSE),VLOOKUP(G27,$S$6:$U$10,3,FALSE)&lt;=$D$4),FALSE),IF(G27="USD",VLOOKUP(G27,$S$6:$U$10,2,FALSE)=1,TRUE)),"Ready","Check FX"),"Check inputs")),"Check inputs")</x:f>
        <x:v>Unused</x:v>
      </x:c>
      <x:c r="M27" s="15" t="n">
        <x:f>IF(L27="Ready",VLOOKUP(G27,$S$6:$U$10,2,FALSE),IF(L27="Unused",0,"n.a."))</x:f>
        <x:v>0</x:v>
      </x:c>
      <x:c r="N27" s="14" t="n">
        <x:f>IF(L27="Ready",ROUND(H27*I27*M27,2),IF(L27="Unused",0,"n.a."))</x:f>
        <x:v>0</x:v>
      </x:c>
      <x:c r="O27" s="14" t="n">
        <x:f>IF(L27="Ready",N27-J27,IF(L27="Unused",0,"n.a."))</x:f>
        <x:v>0</x:v>
      </x:c>
      <x:c r="P27" s="28" t="n">
        <x:f>IF(AND(ISNUMBER(N27),ISNUMBER($D$5),$D$5&gt;0),N27/$D$5,"n.a.")</x:f>
        <x:v>0</x:v>
      </x:c>
      <x:c r="Q27" s="28" t="str">
        <x:f>IF(L27="Ready",IF(J27&gt;0,O27/J27,"n.a."),"n.a.")</x:f>
        <x:v>n.a.</x:v>
      </x:c>
      <x:c r="R27" s="4"/>
      <x:c r="S27" s="4"/>
      <x:c r="T27" s="4"/>
      <x:c r="U27" s="4"/>
    </x:row>
    <x:row r="28" ht="23" customHeight="1">
      <x:c r="A28" s="2"/>
      <x:c r="B28" s="2"/>
      <x:c r="C28" s="24" t="str">
        <x:v>Unused</x:v>
      </x:c>
      <x:c r="D28" s="25" t="str">
        <x:v>Unused 9</x:v>
      </x:c>
      <x:c r="E28" s="25" t="str">
        <x:v>Unused 9</x:v>
      </x:c>
      <x:c r="F28" s="25" t="str">
        <x:v>Other</x:v>
      </x:c>
      <x:c r="G28" s="25" t="str">
        <x:v>USD</x:v>
      </x:c>
      <x:c r="H28" s="26" t="n">
        <x:v>0</x:v>
      </x:c>
      <x:c r="I28" s="27" t="n">
        <x:v>0</x:v>
      </x:c>
      <x:c r="J28" s="7" t="n">
        <x:v>0</x:v>
      </x:c>
      <x:c r="K28" s="8"/>
      <x:c r="L28" s="14" t="str">
        <x:f>IF(COUNT(H28:J28)=3,IF(C28="Unused",IF(AND(COUNT(H28:J28)=3,MIN(H28:J28)=0,MAX(H28:J28)=0),"Unused","Check unused"),IF(AND(C28="Holding",LEN(D28)&gt;0,LEN(E28)&gt;0,COUNTIFS($D$19:$D$38,D28,$E$19:$E$38,E28,$C$19:$C$38,"Holding")=1,OR(F28="Equity",F28="Bonds",F28="Cash",F28="Other"),COUNT(H28:J28)=3,MIN(H28:J28)&gt;=0,IF(H28=0,J28=0,TRUE),I28=ROUND(I28,4),J28=ROUND(J28,2),IF(AND(ISNUMBER(K28),ISNUMBER($D$4)),AND(IF(ISNUMBER(K28),AND(K28&gt;=DATE(1900,1,1),K28&lt;=DATE(2200,12,31),K28=INT(K28)),FALSE),IF(ISNUMBER($D$4),AND($D$4&gt;=DATE(1900,1,1),$D$4&lt;=DATE(2200,12,31),$D$4=INT($D$4)),FALSE),K28&lt;=$D$4),FALSE),COUNTIF($S$6:$S$10,G28)=1),IF(AND(ISNUMBER(VLOOKUP(G28,$S$6:$U$10,2,FALSE)),VLOOKUP(G28,$S$6:$U$10,2,FALSE)&gt;0,IF(AND(ISNUMBER(VLOOKUP(G28,$S$6:$U$10,3,FALSE)),ISNUMBER($D$4)),AND(IF(ISNUMBER(VLOOKUP(G28,$S$6:$U$10,3,FALSE)),AND(VLOOKUP(G28,$S$6:$U$10,3,FALSE)&gt;=DATE(1900,1,1),VLOOKUP(G28,$S$6:$U$10,3,FALSE)&lt;=DATE(2200,12,31),VLOOKUP(G28,$S$6:$U$10,3,FALSE)=INT(VLOOKUP(G28,$S$6:$U$10,3,FALSE))),FALSE),IF(ISNUMBER($D$4),AND($D$4&gt;=DATE(1900,1,1),$D$4&lt;=DATE(2200,12,31),$D$4=INT($D$4)),FALSE),VLOOKUP(G28,$S$6:$U$10,3,FALSE)&lt;=$D$4),FALSE),IF(G28="USD",VLOOKUP(G28,$S$6:$U$10,2,FALSE)=1,TRUE)),"Ready","Check FX"),"Check inputs")),"Check inputs")</x:f>
        <x:v>Unused</x:v>
      </x:c>
      <x:c r="M28" s="15" t="n">
        <x:f>IF(L28="Ready",VLOOKUP(G28,$S$6:$U$10,2,FALSE),IF(L28="Unused",0,"n.a."))</x:f>
        <x:v>0</x:v>
      </x:c>
      <x:c r="N28" s="14" t="n">
        <x:f>IF(L28="Ready",ROUND(H28*I28*M28,2),IF(L28="Unused",0,"n.a."))</x:f>
        <x:v>0</x:v>
      </x:c>
      <x:c r="O28" s="14" t="n">
        <x:f>IF(L28="Ready",N28-J28,IF(L28="Unused",0,"n.a."))</x:f>
        <x:v>0</x:v>
      </x:c>
      <x:c r="P28" s="28" t="n">
        <x:f>IF(AND(ISNUMBER(N28),ISNUMBER($D$5),$D$5&gt;0),N28/$D$5,"n.a.")</x:f>
        <x:v>0</x:v>
      </x:c>
      <x:c r="Q28" s="28" t="str">
        <x:f>IF(L28="Ready",IF(J28&gt;0,O28/J28,"n.a."),"n.a.")</x:f>
        <x:v>n.a.</x:v>
      </x:c>
      <x:c r="R28" s="4"/>
      <x:c r="S28" s="4"/>
      <x:c r="T28" s="4"/>
      <x:c r="U28" s="4"/>
    </x:row>
    <x:row r="29" ht="23" customHeight="1">
      <x:c r="A29" s="2"/>
      <x:c r="B29" s="2"/>
      <x:c r="C29" s="24" t="str">
        <x:v>Unused</x:v>
      </x:c>
      <x:c r="D29" s="25" t="str">
        <x:v>Unused 10</x:v>
      </x:c>
      <x:c r="E29" s="25" t="str">
        <x:v>Unused 10</x:v>
      </x:c>
      <x:c r="F29" s="25" t="str">
        <x:v>Other</x:v>
      </x:c>
      <x:c r="G29" s="25" t="str">
        <x:v>USD</x:v>
      </x:c>
      <x:c r="H29" s="26" t="n">
        <x:v>0</x:v>
      </x:c>
      <x:c r="I29" s="27" t="n">
        <x:v>0</x:v>
      </x:c>
      <x:c r="J29" s="7" t="n">
        <x:v>0</x:v>
      </x:c>
      <x:c r="K29" s="8"/>
      <x:c r="L29" s="14" t="str">
        <x:f>IF(COUNT(H29:J29)=3,IF(C29="Unused",IF(AND(COUNT(H29:J29)=3,MIN(H29:J29)=0,MAX(H29:J29)=0),"Unused","Check unused"),IF(AND(C29="Holding",LEN(D29)&gt;0,LEN(E29)&gt;0,COUNTIFS($D$19:$D$38,D29,$E$19:$E$38,E29,$C$19:$C$38,"Holding")=1,OR(F29="Equity",F29="Bonds",F29="Cash",F29="Other"),COUNT(H29:J29)=3,MIN(H29:J29)&gt;=0,IF(H29=0,J29=0,TRUE),I29=ROUND(I29,4),J29=ROUND(J29,2),IF(AND(ISNUMBER(K29),ISNUMBER($D$4)),AND(IF(ISNUMBER(K29),AND(K29&gt;=DATE(1900,1,1),K29&lt;=DATE(2200,12,31),K29=INT(K29)),FALSE),IF(ISNUMBER($D$4),AND($D$4&gt;=DATE(1900,1,1),$D$4&lt;=DATE(2200,12,31),$D$4=INT($D$4)),FALSE),K29&lt;=$D$4),FALSE),COUNTIF($S$6:$S$10,G29)=1),IF(AND(ISNUMBER(VLOOKUP(G29,$S$6:$U$10,2,FALSE)),VLOOKUP(G29,$S$6:$U$10,2,FALSE)&gt;0,IF(AND(ISNUMBER(VLOOKUP(G29,$S$6:$U$10,3,FALSE)),ISNUMBER($D$4)),AND(IF(ISNUMBER(VLOOKUP(G29,$S$6:$U$10,3,FALSE)),AND(VLOOKUP(G29,$S$6:$U$10,3,FALSE)&gt;=DATE(1900,1,1),VLOOKUP(G29,$S$6:$U$10,3,FALSE)&lt;=DATE(2200,12,31),VLOOKUP(G29,$S$6:$U$10,3,FALSE)=INT(VLOOKUP(G29,$S$6:$U$10,3,FALSE))),FALSE),IF(ISNUMBER($D$4),AND($D$4&gt;=DATE(1900,1,1),$D$4&lt;=DATE(2200,12,31),$D$4=INT($D$4)),FALSE),VLOOKUP(G29,$S$6:$U$10,3,FALSE)&lt;=$D$4),FALSE),IF(G29="USD",VLOOKUP(G29,$S$6:$U$10,2,FALSE)=1,TRUE)),"Ready","Check FX"),"Check inputs")),"Check inputs")</x:f>
        <x:v>Unused</x:v>
      </x:c>
      <x:c r="M29" s="15" t="n">
        <x:f>IF(L29="Ready",VLOOKUP(G29,$S$6:$U$10,2,FALSE),IF(L29="Unused",0,"n.a."))</x:f>
        <x:v>0</x:v>
      </x:c>
      <x:c r="N29" s="14" t="n">
        <x:f>IF(L29="Ready",ROUND(H29*I29*M29,2),IF(L29="Unused",0,"n.a."))</x:f>
        <x:v>0</x:v>
      </x:c>
      <x:c r="O29" s="14" t="n">
        <x:f>IF(L29="Ready",N29-J29,IF(L29="Unused",0,"n.a."))</x:f>
        <x:v>0</x:v>
      </x:c>
      <x:c r="P29" s="28" t="n">
        <x:f>IF(AND(ISNUMBER(N29),ISNUMBER($D$5),$D$5&gt;0),N29/$D$5,"n.a.")</x:f>
        <x:v>0</x:v>
      </x:c>
      <x:c r="Q29" s="28" t="str">
        <x:f>IF(L29="Ready",IF(J29&gt;0,O29/J29,"n.a."),"n.a.")</x:f>
        <x:v>n.a.</x:v>
      </x:c>
      <x:c r="R29" s="4"/>
      <x:c r="S29" s="4"/>
      <x:c r="T29" s="4"/>
      <x:c r="U29" s="4"/>
    </x:row>
    <x:row r="30" ht="23" customHeight="1">
      <x:c r="A30" s="2"/>
      <x:c r="B30" s="2"/>
      <x:c r="C30" s="24" t="str">
        <x:v>Unused</x:v>
      </x:c>
      <x:c r="D30" s="25" t="str">
        <x:v>Unused 11</x:v>
      </x:c>
      <x:c r="E30" s="25" t="str">
        <x:v>Unused 11</x:v>
      </x:c>
      <x:c r="F30" s="25" t="str">
        <x:v>Other</x:v>
      </x:c>
      <x:c r="G30" s="25" t="str">
        <x:v>USD</x:v>
      </x:c>
      <x:c r="H30" s="26" t="n">
        <x:v>0</x:v>
      </x:c>
      <x:c r="I30" s="27" t="n">
        <x:v>0</x:v>
      </x:c>
      <x:c r="J30" s="7" t="n">
        <x:v>0</x:v>
      </x:c>
      <x:c r="K30" s="8"/>
      <x:c r="L30" s="14" t="str">
        <x:f>IF(COUNT(H30:J30)=3,IF(C30="Unused",IF(AND(COUNT(H30:J30)=3,MIN(H30:J30)=0,MAX(H30:J30)=0),"Unused","Check unused"),IF(AND(C30="Holding",LEN(D30)&gt;0,LEN(E30)&gt;0,COUNTIFS($D$19:$D$38,D30,$E$19:$E$38,E30,$C$19:$C$38,"Holding")=1,OR(F30="Equity",F30="Bonds",F30="Cash",F30="Other"),COUNT(H30:J30)=3,MIN(H30:J30)&gt;=0,IF(H30=0,J30=0,TRUE),I30=ROUND(I30,4),J30=ROUND(J30,2),IF(AND(ISNUMBER(K30),ISNUMBER($D$4)),AND(IF(ISNUMBER(K30),AND(K30&gt;=DATE(1900,1,1),K30&lt;=DATE(2200,12,31),K30=INT(K30)),FALSE),IF(ISNUMBER($D$4),AND($D$4&gt;=DATE(1900,1,1),$D$4&lt;=DATE(2200,12,31),$D$4=INT($D$4)),FALSE),K30&lt;=$D$4),FALSE),COUNTIF($S$6:$S$10,G30)=1),IF(AND(ISNUMBER(VLOOKUP(G30,$S$6:$U$10,2,FALSE)),VLOOKUP(G30,$S$6:$U$10,2,FALSE)&gt;0,IF(AND(ISNUMBER(VLOOKUP(G30,$S$6:$U$10,3,FALSE)),ISNUMBER($D$4)),AND(IF(ISNUMBER(VLOOKUP(G30,$S$6:$U$10,3,FALSE)),AND(VLOOKUP(G30,$S$6:$U$10,3,FALSE)&gt;=DATE(1900,1,1),VLOOKUP(G30,$S$6:$U$10,3,FALSE)&lt;=DATE(2200,12,31),VLOOKUP(G30,$S$6:$U$10,3,FALSE)=INT(VLOOKUP(G30,$S$6:$U$10,3,FALSE))),FALSE),IF(ISNUMBER($D$4),AND($D$4&gt;=DATE(1900,1,1),$D$4&lt;=DATE(2200,12,31),$D$4=INT($D$4)),FALSE),VLOOKUP(G30,$S$6:$U$10,3,FALSE)&lt;=$D$4),FALSE),IF(G30="USD",VLOOKUP(G30,$S$6:$U$10,2,FALSE)=1,TRUE)),"Ready","Check FX"),"Check inputs")),"Check inputs")</x:f>
        <x:v>Unused</x:v>
      </x:c>
      <x:c r="M30" s="15" t="n">
        <x:f>IF(L30="Ready",VLOOKUP(G30,$S$6:$U$10,2,FALSE),IF(L30="Unused",0,"n.a."))</x:f>
        <x:v>0</x:v>
      </x:c>
      <x:c r="N30" s="14" t="n">
        <x:f>IF(L30="Ready",ROUND(H30*I30*M30,2),IF(L30="Unused",0,"n.a."))</x:f>
        <x:v>0</x:v>
      </x:c>
      <x:c r="O30" s="14" t="n">
        <x:f>IF(L30="Ready",N30-J30,IF(L30="Unused",0,"n.a."))</x:f>
        <x:v>0</x:v>
      </x:c>
      <x:c r="P30" s="28" t="n">
        <x:f>IF(AND(ISNUMBER(N30),ISNUMBER($D$5),$D$5&gt;0),N30/$D$5,"n.a.")</x:f>
        <x:v>0</x:v>
      </x:c>
      <x:c r="Q30" s="28" t="str">
        <x:f>IF(L30="Ready",IF(J30&gt;0,O30/J30,"n.a."),"n.a.")</x:f>
        <x:v>n.a.</x:v>
      </x:c>
      <x:c r="R30" s="4"/>
      <x:c r="S30" s="4"/>
      <x:c r="T30" s="4"/>
      <x:c r="U30" s="4"/>
    </x:row>
    <x:row r="31" ht="23" customHeight="1">
      <x:c r="A31" s="2"/>
      <x:c r="B31" s="2"/>
      <x:c r="C31" s="24" t="str">
        <x:v>Unused</x:v>
      </x:c>
      <x:c r="D31" s="25" t="str">
        <x:v>Unused 12</x:v>
      </x:c>
      <x:c r="E31" s="25" t="str">
        <x:v>Unused 12</x:v>
      </x:c>
      <x:c r="F31" s="25" t="str">
        <x:v>Other</x:v>
      </x:c>
      <x:c r="G31" s="25" t="str">
        <x:v>USD</x:v>
      </x:c>
      <x:c r="H31" s="26" t="n">
        <x:v>0</x:v>
      </x:c>
      <x:c r="I31" s="27" t="n">
        <x:v>0</x:v>
      </x:c>
      <x:c r="J31" s="7" t="n">
        <x:v>0</x:v>
      </x:c>
      <x:c r="K31" s="8"/>
      <x:c r="L31" s="14" t="str">
        <x:f>IF(COUNT(H31:J31)=3,IF(C31="Unused",IF(AND(COUNT(H31:J31)=3,MIN(H31:J31)=0,MAX(H31:J31)=0),"Unused","Check unused"),IF(AND(C31="Holding",LEN(D31)&gt;0,LEN(E31)&gt;0,COUNTIFS($D$19:$D$38,D31,$E$19:$E$38,E31,$C$19:$C$38,"Holding")=1,OR(F31="Equity",F31="Bonds",F31="Cash",F31="Other"),COUNT(H31:J31)=3,MIN(H31:J31)&gt;=0,IF(H31=0,J31=0,TRUE),I31=ROUND(I31,4),J31=ROUND(J31,2),IF(AND(ISNUMBER(K31),ISNUMBER($D$4)),AND(IF(ISNUMBER(K31),AND(K31&gt;=DATE(1900,1,1),K31&lt;=DATE(2200,12,31),K31=INT(K31)),FALSE),IF(ISNUMBER($D$4),AND($D$4&gt;=DATE(1900,1,1),$D$4&lt;=DATE(2200,12,31),$D$4=INT($D$4)),FALSE),K31&lt;=$D$4),FALSE),COUNTIF($S$6:$S$10,G31)=1),IF(AND(ISNUMBER(VLOOKUP(G31,$S$6:$U$10,2,FALSE)),VLOOKUP(G31,$S$6:$U$10,2,FALSE)&gt;0,IF(AND(ISNUMBER(VLOOKUP(G31,$S$6:$U$10,3,FALSE)),ISNUMBER($D$4)),AND(IF(ISNUMBER(VLOOKUP(G31,$S$6:$U$10,3,FALSE)),AND(VLOOKUP(G31,$S$6:$U$10,3,FALSE)&gt;=DATE(1900,1,1),VLOOKUP(G31,$S$6:$U$10,3,FALSE)&lt;=DATE(2200,12,31),VLOOKUP(G31,$S$6:$U$10,3,FALSE)=INT(VLOOKUP(G31,$S$6:$U$10,3,FALSE))),FALSE),IF(ISNUMBER($D$4),AND($D$4&gt;=DATE(1900,1,1),$D$4&lt;=DATE(2200,12,31),$D$4=INT($D$4)),FALSE),VLOOKUP(G31,$S$6:$U$10,3,FALSE)&lt;=$D$4),FALSE),IF(G31="USD",VLOOKUP(G31,$S$6:$U$10,2,FALSE)=1,TRUE)),"Ready","Check FX"),"Check inputs")),"Check inputs")</x:f>
        <x:v>Unused</x:v>
      </x:c>
      <x:c r="M31" s="15" t="n">
        <x:f>IF(L31="Ready",VLOOKUP(G31,$S$6:$U$10,2,FALSE),IF(L31="Unused",0,"n.a."))</x:f>
        <x:v>0</x:v>
      </x:c>
      <x:c r="N31" s="14" t="n">
        <x:f>IF(L31="Ready",ROUND(H31*I31*M31,2),IF(L31="Unused",0,"n.a."))</x:f>
        <x:v>0</x:v>
      </x:c>
      <x:c r="O31" s="14" t="n">
        <x:f>IF(L31="Ready",N31-J31,IF(L31="Unused",0,"n.a."))</x:f>
        <x:v>0</x:v>
      </x:c>
      <x:c r="P31" s="28" t="n">
        <x:f>IF(AND(ISNUMBER(N31),ISNUMBER($D$5),$D$5&gt;0),N31/$D$5,"n.a.")</x:f>
        <x:v>0</x:v>
      </x:c>
      <x:c r="Q31" s="28" t="str">
        <x:f>IF(L31="Ready",IF(J31&gt;0,O31/J31,"n.a."),"n.a.")</x:f>
        <x:v>n.a.</x:v>
      </x:c>
      <x:c r="R31" s="4"/>
      <x:c r="S31" s="4"/>
      <x:c r="T31" s="4"/>
      <x:c r="U31" s="4"/>
    </x:row>
    <x:row r="32" ht="23" customHeight="1">
      <x:c r="A32" s="2"/>
      <x:c r="B32" s="2"/>
      <x:c r="C32" s="24" t="str">
        <x:v>Unused</x:v>
      </x:c>
      <x:c r="D32" s="25" t="str">
        <x:v>Unused 13</x:v>
      </x:c>
      <x:c r="E32" s="25" t="str">
        <x:v>Unused 13</x:v>
      </x:c>
      <x:c r="F32" s="25" t="str">
        <x:v>Other</x:v>
      </x:c>
      <x:c r="G32" s="25" t="str">
        <x:v>USD</x:v>
      </x:c>
      <x:c r="H32" s="26" t="n">
        <x:v>0</x:v>
      </x:c>
      <x:c r="I32" s="27" t="n">
        <x:v>0</x:v>
      </x:c>
      <x:c r="J32" s="7" t="n">
        <x:v>0</x:v>
      </x:c>
      <x:c r="K32" s="8"/>
      <x:c r="L32" s="14" t="str">
        <x:f>IF(COUNT(H32:J32)=3,IF(C32="Unused",IF(AND(COUNT(H32:J32)=3,MIN(H32:J32)=0,MAX(H32:J32)=0),"Unused","Check unused"),IF(AND(C32="Holding",LEN(D32)&gt;0,LEN(E32)&gt;0,COUNTIFS($D$19:$D$38,D32,$E$19:$E$38,E32,$C$19:$C$38,"Holding")=1,OR(F32="Equity",F32="Bonds",F32="Cash",F32="Other"),COUNT(H32:J32)=3,MIN(H32:J32)&gt;=0,IF(H32=0,J32=0,TRUE),I32=ROUND(I32,4),J32=ROUND(J32,2),IF(AND(ISNUMBER(K32),ISNUMBER($D$4)),AND(IF(ISNUMBER(K32),AND(K32&gt;=DATE(1900,1,1),K32&lt;=DATE(2200,12,31),K32=INT(K32)),FALSE),IF(ISNUMBER($D$4),AND($D$4&gt;=DATE(1900,1,1),$D$4&lt;=DATE(2200,12,31),$D$4=INT($D$4)),FALSE),K32&lt;=$D$4),FALSE),COUNTIF($S$6:$S$10,G32)=1),IF(AND(ISNUMBER(VLOOKUP(G32,$S$6:$U$10,2,FALSE)),VLOOKUP(G32,$S$6:$U$10,2,FALSE)&gt;0,IF(AND(ISNUMBER(VLOOKUP(G32,$S$6:$U$10,3,FALSE)),ISNUMBER($D$4)),AND(IF(ISNUMBER(VLOOKUP(G32,$S$6:$U$10,3,FALSE)),AND(VLOOKUP(G32,$S$6:$U$10,3,FALSE)&gt;=DATE(1900,1,1),VLOOKUP(G32,$S$6:$U$10,3,FALSE)&lt;=DATE(2200,12,31),VLOOKUP(G32,$S$6:$U$10,3,FALSE)=INT(VLOOKUP(G32,$S$6:$U$10,3,FALSE))),FALSE),IF(ISNUMBER($D$4),AND($D$4&gt;=DATE(1900,1,1),$D$4&lt;=DATE(2200,12,31),$D$4=INT($D$4)),FALSE),VLOOKUP(G32,$S$6:$U$10,3,FALSE)&lt;=$D$4),FALSE),IF(G32="USD",VLOOKUP(G32,$S$6:$U$10,2,FALSE)=1,TRUE)),"Ready","Check FX"),"Check inputs")),"Check inputs")</x:f>
        <x:v>Unused</x:v>
      </x:c>
      <x:c r="M32" s="15" t="n">
        <x:f>IF(L32="Ready",VLOOKUP(G32,$S$6:$U$10,2,FALSE),IF(L32="Unused",0,"n.a."))</x:f>
        <x:v>0</x:v>
      </x:c>
      <x:c r="N32" s="14" t="n">
        <x:f>IF(L32="Ready",ROUND(H32*I32*M32,2),IF(L32="Unused",0,"n.a."))</x:f>
        <x:v>0</x:v>
      </x:c>
      <x:c r="O32" s="14" t="n">
        <x:f>IF(L32="Ready",N32-J32,IF(L32="Unused",0,"n.a."))</x:f>
        <x:v>0</x:v>
      </x:c>
      <x:c r="P32" s="28" t="n">
        <x:f>IF(AND(ISNUMBER(N32),ISNUMBER($D$5),$D$5&gt;0),N32/$D$5,"n.a.")</x:f>
        <x:v>0</x:v>
      </x:c>
      <x:c r="Q32" s="28" t="str">
        <x:f>IF(L32="Ready",IF(J32&gt;0,O32/J32,"n.a."),"n.a.")</x:f>
        <x:v>n.a.</x:v>
      </x:c>
      <x:c r="R32" s="4"/>
      <x:c r="S32" s="4"/>
      <x:c r="T32" s="4"/>
      <x:c r="U32" s="4"/>
    </x:row>
    <x:row r="33" ht="23" customHeight="1">
      <x:c r="A33" s="2"/>
      <x:c r="B33" s="2"/>
      <x:c r="C33" s="24" t="str">
        <x:v>Unused</x:v>
      </x:c>
      <x:c r="D33" s="25" t="str">
        <x:v>Unused 14</x:v>
      </x:c>
      <x:c r="E33" s="25" t="str">
        <x:v>Unused 14</x:v>
      </x:c>
      <x:c r="F33" s="25" t="str">
        <x:v>Other</x:v>
      </x:c>
      <x:c r="G33" s="25" t="str">
        <x:v>USD</x:v>
      </x:c>
      <x:c r="H33" s="26" t="n">
        <x:v>0</x:v>
      </x:c>
      <x:c r="I33" s="27" t="n">
        <x:v>0</x:v>
      </x:c>
      <x:c r="J33" s="7" t="n">
        <x:v>0</x:v>
      </x:c>
      <x:c r="K33" s="8"/>
      <x:c r="L33" s="14" t="str">
        <x:f>IF(COUNT(H33:J33)=3,IF(C33="Unused",IF(AND(COUNT(H33:J33)=3,MIN(H33:J33)=0,MAX(H33:J33)=0),"Unused","Check unused"),IF(AND(C33="Holding",LEN(D33)&gt;0,LEN(E33)&gt;0,COUNTIFS($D$19:$D$38,D33,$E$19:$E$38,E33,$C$19:$C$38,"Holding")=1,OR(F33="Equity",F33="Bonds",F33="Cash",F33="Other"),COUNT(H33:J33)=3,MIN(H33:J33)&gt;=0,IF(H33=0,J33=0,TRUE),I33=ROUND(I33,4),J33=ROUND(J33,2),IF(AND(ISNUMBER(K33),ISNUMBER($D$4)),AND(IF(ISNUMBER(K33),AND(K33&gt;=DATE(1900,1,1),K33&lt;=DATE(2200,12,31),K33=INT(K33)),FALSE),IF(ISNUMBER($D$4),AND($D$4&gt;=DATE(1900,1,1),$D$4&lt;=DATE(2200,12,31),$D$4=INT($D$4)),FALSE),K33&lt;=$D$4),FALSE),COUNTIF($S$6:$S$10,G33)=1),IF(AND(ISNUMBER(VLOOKUP(G33,$S$6:$U$10,2,FALSE)),VLOOKUP(G33,$S$6:$U$10,2,FALSE)&gt;0,IF(AND(ISNUMBER(VLOOKUP(G33,$S$6:$U$10,3,FALSE)),ISNUMBER($D$4)),AND(IF(ISNUMBER(VLOOKUP(G33,$S$6:$U$10,3,FALSE)),AND(VLOOKUP(G33,$S$6:$U$10,3,FALSE)&gt;=DATE(1900,1,1),VLOOKUP(G33,$S$6:$U$10,3,FALSE)&lt;=DATE(2200,12,31),VLOOKUP(G33,$S$6:$U$10,3,FALSE)=INT(VLOOKUP(G33,$S$6:$U$10,3,FALSE))),FALSE),IF(ISNUMBER($D$4),AND($D$4&gt;=DATE(1900,1,1),$D$4&lt;=DATE(2200,12,31),$D$4=INT($D$4)),FALSE),VLOOKUP(G33,$S$6:$U$10,3,FALSE)&lt;=$D$4),FALSE),IF(G33="USD",VLOOKUP(G33,$S$6:$U$10,2,FALSE)=1,TRUE)),"Ready","Check FX"),"Check inputs")),"Check inputs")</x:f>
        <x:v>Unused</x:v>
      </x:c>
      <x:c r="M33" s="15" t="n">
        <x:f>IF(L33="Ready",VLOOKUP(G33,$S$6:$U$10,2,FALSE),IF(L33="Unused",0,"n.a."))</x:f>
        <x:v>0</x:v>
      </x:c>
      <x:c r="N33" s="14" t="n">
        <x:f>IF(L33="Ready",ROUND(H33*I33*M33,2),IF(L33="Unused",0,"n.a."))</x:f>
        <x:v>0</x:v>
      </x:c>
      <x:c r="O33" s="14" t="n">
        <x:f>IF(L33="Ready",N33-J33,IF(L33="Unused",0,"n.a."))</x:f>
        <x:v>0</x:v>
      </x:c>
      <x:c r="P33" s="28" t="n">
        <x:f>IF(AND(ISNUMBER(N33),ISNUMBER($D$5),$D$5&gt;0),N33/$D$5,"n.a.")</x:f>
        <x:v>0</x:v>
      </x:c>
      <x:c r="Q33" s="28" t="str">
        <x:f>IF(L33="Ready",IF(J33&gt;0,O33/J33,"n.a."),"n.a.")</x:f>
        <x:v>n.a.</x:v>
      </x:c>
      <x:c r="R33" s="4"/>
      <x:c r="S33" s="4"/>
      <x:c r="T33" s="4"/>
      <x:c r="U33" s="4"/>
    </x:row>
    <x:row r="34" ht="23" customHeight="1">
      <x:c r="A34" s="2"/>
      <x:c r="B34" s="2"/>
      <x:c r="C34" s="24" t="str">
        <x:v>Unused</x:v>
      </x:c>
      <x:c r="D34" s="25" t="str">
        <x:v>Unused 15</x:v>
      </x:c>
      <x:c r="E34" s="25" t="str">
        <x:v>Unused 15</x:v>
      </x:c>
      <x:c r="F34" s="25" t="str">
        <x:v>Other</x:v>
      </x:c>
      <x:c r="G34" s="25" t="str">
        <x:v>USD</x:v>
      </x:c>
      <x:c r="H34" s="26" t="n">
        <x:v>0</x:v>
      </x:c>
      <x:c r="I34" s="27" t="n">
        <x:v>0</x:v>
      </x:c>
      <x:c r="J34" s="7" t="n">
        <x:v>0</x:v>
      </x:c>
      <x:c r="K34" s="8"/>
      <x:c r="L34" s="14" t="str">
        <x:f>IF(COUNT(H34:J34)=3,IF(C34="Unused",IF(AND(COUNT(H34:J34)=3,MIN(H34:J34)=0,MAX(H34:J34)=0),"Unused","Check unused"),IF(AND(C34="Holding",LEN(D34)&gt;0,LEN(E34)&gt;0,COUNTIFS($D$19:$D$38,D34,$E$19:$E$38,E34,$C$19:$C$38,"Holding")=1,OR(F34="Equity",F34="Bonds",F34="Cash",F34="Other"),COUNT(H34:J34)=3,MIN(H34:J34)&gt;=0,IF(H34=0,J34=0,TRUE),I34=ROUND(I34,4),J34=ROUND(J34,2),IF(AND(ISNUMBER(K34),ISNUMBER($D$4)),AND(IF(ISNUMBER(K34),AND(K34&gt;=DATE(1900,1,1),K34&lt;=DATE(2200,12,31),K34=INT(K34)),FALSE),IF(ISNUMBER($D$4),AND($D$4&gt;=DATE(1900,1,1),$D$4&lt;=DATE(2200,12,31),$D$4=INT($D$4)),FALSE),K34&lt;=$D$4),FALSE),COUNTIF($S$6:$S$10,G34)=1),IF(AND(ISNUMBER(VLOOKUP(G34,$S$6:$U$10,2,FALSE)),VLOOKUP(G34,$S$6:$U$10,2,FALSE)&gt;0,IF(AND(ISNUMBER(VLOOKUP(G34,$S$6:$U$10,3,FALSE)),ISNUMBER($D$4)),AND(IF(ISNUMBER(VLOOKUP(G34,$S$6:$U$10,3,FALSE)),AND(VLOOKUP(G34,$S$6:$U$10,3,FALSE)&gt;=DATE(1900,1,1),VLOOKUP(G34,$S$6:$U$10,3,FALSE)&lt;=DATE(2200,12,31),VLOOKUP(G34,$S$6:$U$10,3,FALSE)=INT(VLOOKUP(G34,$S$6:$U$10,3,FALSE))),FALSE),IF(ISNUMBER($D$4),AND($D$4&gt;=DATE(1900,1,1),$D$4&lt;=DATE(2200,12,31),$D$4=INT($D$4)),FALSE),VLOOKUP(G34,$S$6:$U$10,3,FALSE)&lt;=$D$4),FALSE),IF(G34="USD",VLOOKUP(G34,$S$6:$U$10,2,FALSE)=1,TRUE)),"Ready","Check FX"),"Check inputs")),"Check inputs")</x:f>
        <x:v>Unused</x:v>
      </x:c>
      <x:c r="M34" s="15" t="n">
        <x:f>IF(L34="Ready",VLOOKUP(G34,$S$6:$U$10,2,FALSE),IF(L34="Unused",0,"n.a."))</x:f>
        <x:v>0</x:v>
      </x:c>
      <x:c r="N34" s="14" t="n">
        <x:f>IF(L34="Ready",ROUND(H34*I34*M34,2),IF(L34="Unused",0,"n.a."))</x:f>
        <x:v>0</x:v>
      </x:c>
      <x:c r="O34" s="14" t="n">
        <x:f>IF(L34="Ready",N34-J34,IF(L34="Unused",0,"n.a."))</x:f>
        <x:v>0</x:v>
      </x:c>
      <x:c r="P34" s="28" t="n">
        <x:f>IF(AND(ISNUMBER(N34),ISNUMBER($D$5),$D$5&gt;0),N34/$D$5,"n.a.")</x:f>
        <x:v>0</x:v>
      </x:c>
      <x:c r="Q34" s="28" t="str">
        <x:f>IF(L34="Ready",IF(J34&gt;0,O34/J34,"n.a."),"n.a.")</x:f>
        <x:v>n.a.</x:v>
      </x:c>
      <x:c r="R34" s="4"/>
      <x:c r="S34" s="4"/>
      <x:c r="T34" s="4"/>
      <x:c r="U34" s="4"/>
    </x:row>
    <x:row r="35" ht="23" customHeight="1">
      <x:c r="A35" s="2"/>
      <x:c r="B35" s="2"/>
      <x:c r="C35" s="24" t="str">
        <x:v>Unused</x:v>
      </x:c>
      <x:c r="D35" s="25" t="str">
        <x:v>Unused 16</x:v>
      </x:c>
      <x:c r="E35" s="25" t="str">
        <x:v>Unused 16</x:v>
      </x:c>
      <x:c r="F35" s="25" t="str">
        <x:v>Other</x:v>
      </x:c>
      <x:c r="G35" s="25" t="str">
        <x:v>USD</x:v>
      </x:c>
      <x:c r="H35" s="26" t="n">
        <x:v>0</x:v>
      </x:c>
      <x:c r="I35" s="27" t="n">
        <x:v>0</x:v>
      </x:c>
      <x:c r="J35" s="7" t="n">
        <x:v>0</x:v>
      </x:c>
      <x:c r="K35" s="8"/>
      <x:c r="L35" s="14" t="str">
        <x:f>IF(COUNT(H35:J35)=3,IF(C35="Unused",IF(AND(COUNT(H35:J35)=3,MIN(H35:J35)=0,MAX(H35:J35)=0),"Unused","Check unused"),IF(AND(C35="Holding",LEN(D35)&gt;0,LEN(E35)&gt;0,COUNTIFS($D$19:$D$38,D35,$E$19:$E$38,E35,$C$19:$C$38,"Holding")=1,OR(F35="Equity",F35="Bonds",F35="Cash",F35="Other"),COUNT(H35:J35)=3,MIN(H35:J35)&gt;=0,IF(H35=0,J35=0,TRUE),I35=ROUND(I35,4),J35=ROUND(J35,2),IF(AND(ISNUMBER(K35),ISNUMBER($D$4)),AND(IF(ISNUMBER(K35),AND(K35&gt;=DATE(1900,1,1),K35&lt;=DATE(2200,12,31),K35=INT(K35)),FALSE),IF(ISNUMBER($D$4),AND($D$4&gt;=DATE(1900,1,1),$D$4&lt;=DATE(2200,12,31),$D$4=INT($D$4)),FALSE),K35&lt;=$D$4),FALSE),COUNTIF($S$6:$S$10,G35)=1),IF(AND(ISNUMBER(VLOOKUP(G35,$S$6:$U$10,2,FALSE)),VLOOKUP(G35,$S$6:$U$10,2,FALSE)&gt;0,IF(AND(ISNUMBER(VLOOKUP(G35,$S$6:$U$10,3,FALSE)),ISNUMBER($D$4)),AND(IF(ISNUMBER(VLOOKUP(G35,$S$6:$U$10,3,FALSE)),AND(VLOOKUP(G35,$S$6:$U$10,3,FALSE)&gt;=DATE(1900,1,1),VLOOKUP(G35,$S$6:$U$10,3,FALSE)&lt;=DATE(2200,12,31),VLOOKUP(G35,$S$6:$U$10,3,FALSE)=INT(VLOOKUP(G35,$S$6:$U$10,3,FALSE))),FALSE),IF(ISNUMBER($D$4),AND($D$4&gt;=DATE(1900,1,1),$D$4&lt;=DATE(2200,12,31),$D$4=INT($D$4)),FALSE),VLOOKUP(G35,$S$6:$U$10,3,FALSE)&lt;=$D$4),FALSE),IF(G35="USD",VLOOKUP(G35,$S$6:$U$10,2,FALSE)=1,TRUE)),"Ready","Check FX"),"Check inputs")),"Check inputs")</x:f>
        <x:v>Unused</x:v>
      </x:c>
      <x:c r="M35" s="15" t="n">
        <x:f>IF(L35="Ready",VLOOKUP(G35,$S$6:$U$10,2,FALSE),IF(L35="Unused",0,"n.a."))</x:f>
        <x:v>0</x:v>
      </x:c>
      <x:c r="N35" s="14" t="n">
        <x:f>IF(L35="Ready",ROUND(H35*I35*M35,2),IF(L35="Unused",0,"n.a."))</x:f>
        <x:v>0</x:v>
      </x:c>
      <x:c r="O35" s="14" t="n">
        <x:f>IF(L35="Ready",N35-J35,IF(L35="Unused",0,"n.a."))</x:f>
        <x:v>0</x:v>
      </x:c>
      <x:c r="P35" s="28" t="n">
        <x:f>IF(AND(ISNUMBER(N35),ISNUMBER($D$5),$D$5&gt;0),N35/$D$5,"n.a.")</x:f>
        <x:v>0</x:v>
      </x:c>
      <x:c r="Q35" s="28" t="str">
        <x:f>IF(L35="Ready",IF(J35&gt;0,O35/J35,"n.a."),"n.a.")</x:f>
        <x:v>n.a.</x:v>
      </x:c>
      <x:c r="R35" s="4"/>
      <x:c r="S35" s="4"/>
      <x:c r="T35" s="4"/>
      <x:c r="U35" s="4"/>
    </x:row>
    <x:row r="36" ht="23" customHeight="1">
      <x:c r="A36" s="2"/>
      <x:c r="B36" s="2"/>
      <x:c r="C36" s="24" t="str">
        <x:v>Unused</x:v>
      </x:c>
      <x:c r="D36" s="25" t="str">
        <x:v>Unused 17</x:v>
      </x:c>
      <x:c r="E36" s="25" t="str">
        <x:v>Unused 17</x:v>
      </x:c>
      <x:c r="F36" s="25" t="str">
        <x:v>Other</x:v>
      </x:c>
      <x:c r="G36" s="25" t="str">
        <x:v>USD</x:v>
      </x:c>
      <x:c r="H36" s="26" t="n">
        <x:v>0</x:v>
      </x:c>
      <x:c r="I36" s="27" t="n">
        <x:v>0</x:v>
      </x:c>
      <x:c r="J36" s="7" t="n">
        <x:v>0</x:v>
      </x:c>
      <x:c r="K36" s="8"/>
      <x:c r="L36" s="14" t="str">
        <x:f>IF(COUNT(H36:J36)=3,IF(C36="Unused",IF(AND(COUNT(H36:J36)=3,MIN(H36:J36)=0,MAX(H36:J36)=0),"Unused","Check unused"),IF(AND(C36="Holding",LEN(D36)&gt;0,LEN(E36)&gt;0,COUNTIFS($D$19:$D$38,D36,$E$19:$E$38,E36,$C$19:$C$38,"Holding")=1,OR(F36="Equity",F36="Bonds",F36="Cash",F36="Other"),COUNT(H36:J36)=3,MIN(H36:J36)&gt;=0,IF(H36=0,J36=0,TRUE),I36=ROUND(I36,4),J36=ROUND(J36,2),IF(AND(ISNUMBER(K36),ISNUMBER($D$4)),AND(IF(ISNUMBER(K36),AND(K36&gt;=DATE(1900,1,1),K36&lt;=DATE(2200,12,31),K36=INT(K36)),FALSE),IF(ISNUMBER($D$4),AND($D$4&gt;=DATE(1900,1,1),$D$4&lt;=DATE(2200,12,31),$D$4=INT($D$4)),FALSE),K36&lt;=$D$4),FALSE),COUNTIF($S$6:$S$10,G36)=1),IF(AND(ISNUMBER(VLOOKUP(G36,$S$6:$U$10,2,FALSE)),VLOOKUP(G36,$S$6:$U$10,2,FALSE)&gt;0,IF(AND(ISNUMBER(VLOOKUP(G36,$S$6:$U$10,3,FALSE)),ISNUMBER($D$4)),AND(IF(ISNUMBER(VLOOKUP(G36,$S$6:$U$10,3,FALSE)),AND(VLOOKUP(G36,$S$6:$U$10,3,FALSE)&gt;=DATE(1900,1,1),VLOOKUP(G36,$S$6:$U$10,3,FALSE)&lt;=DATE(2200,12,31),VLOOKUP(G36,$S$6:$U$10,3,FALSE)=INT(VLOOKUP(G36,$S$6:$U$10,3,FALSE))),FALSE),IF(ISNUMBER($D$4),AND($D$4&gt;=DATE(1900,1,1),$D$4&lt;=DATE(2200,12,31),$D$4=INT($D$4)),FALSE),VLOOKUP(G36,$S$6:$U$10,3,FALSE)&lt;=$D$4),FALSE),IF(G36="USD",VLOOKUP(G36,$S$6:$U$10,2,FALSE)=1,TRUE)),"Ready","Check FX"),"Check inputs")),"Check inputs")</x:f>
        <x:v>Unused</x:v>
      </x:c>
      <x:c r="M36" s="15" t="n">
        <x:f>IF(L36="Ready",VLOOKUP(G36,$S$6:$U$10,2,FALSE),IF(L36="Unused",0,"n.a."))</x:f>
        <x:v>0</x:v>
      </x:c>
      <x:c r="N36" s="14" t="n">
        <x:f>IF(L36="Ready",ROUND(H36*I36*M36,2),IF(L36="Unused",0,"n.a."))</x:f>
        <x:v>0</x:v>
      </x:c>
      <x:c r="O36" s="14" t="n">
        <x:f>IF(L36="Ready",N36-J36,IF(L36="Unused",0,"n.a."))</x:f>
        <x:v>0</x:v>
      </x:c>
      <x:c r="P36" s="28" t="n">
        <x:f>IF(AND(ISNUMBER(N36),ISNUMBER($D$5),$D$5&gt;0),N36/$D$5,"n.a.")</x:f>
        <x:v>0</x:v>
      </x:c>
      <x:c r="Q36" s="28" t="str">
        <x:f>IF(L36="Ready",IF(J36&gt;0,O36/J36,"n.a."),"n.a.")</x:f>
        <x:v>n.a.</x:v>
      </x:c>
      <x:c r="R36" s="4"/>
      <x:c r="S36" s="4"/>
      <x:c r="T36" s="4"/>
      <x:c r="U36" s="4"/>
    </x:row>
    <x:row r="37" ht="23" customHeight="1">
      <x:c r="A37" s="2"/>
      <x:c r="B37" s="2"/>
      <x:c r="C37" s="24" t="str">
        <x:v>Unused</x:v>
      </x:c>
      <x:c r="D37" s="25" t="str">
        <x:v>Unused 18</x:v>
      </x:c>
      <x:c r="E37" s="25" t="str">
        <x:v>Unused 18</x:v>
      </x:c>
      <x:c r="F37" s="25" t="str">
        <x:v>Other</x:v>
      </x:c>
      <x:c r="G37" s="25" t="str">
        <x:v>USD</x:v>
      </x:c>
      <x:c r="H37" s="26" t="n">
        <x:v>0</x:v>
      </x:c>
      <x:c r="I37" s="27" t="n">
        <x:v>0</x:v>
      </x:c>
      <x:c r="J37" s="7" t="n">
        <x:v>0</x:v>
      </x:c>
      <x:c r="K37" s="8"/>
      <x:c r="L37" s="14" t="str">
        <x:f>IF(COUNT(H37:J37)=3,IF(C37="Unused",IF(AND(COUNT(H37:J37)=3,MIN(H37:J37)=0,MAX(H37:J37)=0),"Unused","Check unused"),IF(AND(C37="Holding",LEN(D37)&gt;0,LEN(E37)&gt;0,COUNTIFS($D$19:$D$38,D37,$E$19:$E$38,E37,$C$19:$C$38,"Holding")=1,OR(F37="Equity",F37="Bonds",F37="Cash",F37="Other"),COUNT(H37:J37)=3,MIN(H37:J37)&gt;=0,IF(H37=0,J37=0,TRUE),I37=ROUND(I37,4),J37=ROUND(J37,2),IF(AND(ISNUMBER(K37),ISNUMBER($D$4)),AND(IF(ISNUMBER(K37),AND(K37&gt;=DATE(1900,1,1),K37&lt;=DATE(2200,12,31),K37=INT(K37)),FALSE),IF(ISNUMBER($D$4),AND($D$4&gt;=DATE(1900,1,1),$D$4&lt;=DATE(2200,12,31),$D$4=INT($D$4)),FALSE),K37&lt;=$D$4),FALSE),COUNTIF($S$6:$S$10,G37)=1),IF(AND(ISNUMBER(VLOOKUP(G37,$S$6:$U$10,2,FALSE)),VLOOKUP(G37,$S$6:$U$10,2,FALSE)&gt;0,IF(AND(ISNUMBER(VLOOKUP(G37,$S$6:$U$10,3,FALSE)),ISNUMBER($D$4)),AND(IF(ISNUMBER(VLOOKUP(G37,$S$6:$U$10,3,FALSE)),AND(VLOOKUP(G37,$S$6:$U$10,3,FALSE)&gt;=DATE(1900,1,1),VLOOKUP(G37,$S$6:$U$10,3,FALSE)&lt;=DATE(2200,12,31),VLOOKUP(G37,$S$6:$U$10,3,FALSE)=INT(VLOOKUP(G37,$S$6:$U$10,3,FALSE))),FALSE),IF(ISNUMBER($D$4),AND($D$4&gt;=DATE(1900,1,1),$D$4&lt;=DATE(2200,12,31),$D$4=INT($D$4)),FALSE),VLOOKUP(G37,$S$6:$U$10,3,FALSE)&lt;=$D$4),FALSE),IF(G37="USD",VLOOKUP(G37,$S$6:$U$10,2,FALSE)=1,TRUE)),"Ready","Check FX"),"Check inputs")),"Check inputs")</x:f>
        <x:v>Unused</x:v>
      </x:c>
      <x:c r="M37" s="15" t="n">
        <x:f>IF(L37="Ready",VLOOKUP(G37,$S$6:$U$10,2,FALSE),IF(L37="Unused",0,"n.a."))</x:f>
        <x:v>0</x:v>
      </x:c>
      <x:c r="N37" s="14" t="n">
        <x:f>IF(L37="Ready",ROUND(H37*I37*M37,2),IF(L37="Unused",0,"n.a."))</x:f>
        <x:v>0</x:v>
      </x:c>
      <x:c r="O37" s="14" t="n">
        <x:f>IF(L37="Ready",N37-J37,IF(L37="Unused",0,"n.a."))</x:f>
        <x:v>0</x:v>
      </x:c>
      <x:c r="P37" s="28" t="n">
        <x:f>IF(AND(ISNUMBER(N37),ISNUMBER($D$5),$D$5&gt;0),N37/$D$5,"n.a.")</x:f>
        <x:v>0</x:v>
      </x:c>
      <x:c r="Q37" s="28" t="str">
        <x:f>IF(L37="Ready",IF(J37&gt;0,O37/J37,"n.a."),"n.a.")</x:f>
        <x:v>n.a.</x:v>
      </x:c>
      <x:c r="R37" s="4"/>
      <x:c r="S37" s="4"/>
      <x:c r="T37" s="4"/>
      <x:c r="U37" s="4"/>
    </x:row>
    <x:row r="38" ht="23" customHeight="1">
      <x:c r="A38" s="2"/>
      <x:c r="B38" s="2"/>
      <x:c r="C38" s="24" t="str">
        <x:v>Unused</x:v>
      </x:c>
      <x:c r="D38" s="25" t="str">
        <x:v>Unused 19</x:v>
      </x:c>
      <x:c r="E38" s="25" t="str">
        <x:v>Unused 19</x:v>
      </x:c>
      <x:c r="F38" s="25" t="str">
        <x:v>Other</x:v>
      </x:c>
      <x:c r="G38" s="25" t="str">
        <x:v>USD</x:v>
      </x:c>
      <x:c r="H38" s="26" t="n">
        <x:v>0</x:v>
      </x:c>
      <x:c r="I38" s="27" t="n">
        <x:v>0</x:v>
      </x:c>
      <x:c r="J38" s="7" t="n">
        <x:v>0</x:v>
      </x:c>
      <x:c r="K38" s="8"/>
      <x:c r="L38" s="14" t="str">
        <x:f>IF(COUNT(H38:J38)=3,IF(C38="Unused",IF(AND(COUNT(H38:J38)=3,MIN(H38:J38)=0,MAX(H38:J38)=0),"Unused","Check unused"),IF(AND(C38="Holding",LEN(D38)&gt;0,LEN(E38)&gt;0,COUNTIFS($D$19:$D$38,D38,$E$19:$E$38,E38,$C$19:$C$38,"Holding")=1,OR(F38="Equity",F38="Bonds",F38="Cash",F38="Other"),COUNT(H38:J38)=3,MIN(H38:J38)&gt;=0,IF(H38=0,J38=0,TRUE),I38=ROUND(I38,4),J38=ROUND(J38,2),IF(AND(ISNUMBER(K38),ISNUMBER($D$4)),AND(IF(ISNUMBER(K38),AND(K38&gt;=DATE(1900,1,1),K38&lt;=DATE(2200,12,31),K38=INT(K38)),FALSE),IF(ISNUMBER($D$4),AND($D$4&gt;=DATE(1900,1,1),$D$4&lt;=DATE(2200,12,31),$D$4=INT($D$4)),FALSE),K38&lt;=$D$4),FALSE),COUNTIF($S$6:$S$10,G38)=1),IF(AND(ISNUMBER(VLOOKUP(G38,$S$6:$U$10,2,FALSE)),VLOOKUP(G38,$S$6:$U$10,2,FALSE)&gt;0,IF(AND(ISNUMBER(VLOOKUP(G38,$S$6:$U$10,3,FALSE)),ISNUMBER($D$4)),AND(IF(ISNUMBER(VLOOKUP(G38,$S$6:$U$10,3,FALSE)),AND(VLOOKUP(G38,$S$6:$U$10,3,FALSE)&gt;=DATE(1900,1,1),VLOOKUP(G38,$S$6:$U$10,3,FALSE)&lt;=DATE(2200,12,31),VLOOKUP(G38,$S$6:$U$10,3,FALSE)=INT(VLOOKUP(G38,$S$6:$U$10,3,FALSE))),FALSE),IF(ISNUMBER($D$4),AND($D$4&gt;=DATE(1900,1,1),$D$4&lt;=DATE(2200,12,31),$D$4=INT($D$4)),FALSE),VLOOKUP(G38,$S$6:$U$10,3,FALSE)&lt;=$D$4),FALSE),IF(G38="USD",VLOOKUP(G38,$S$6:$U$10,2,FALSE)=1,TRUE)),"Ready","Check FX"),"Check inputs")),"Check inputs")</x:f>
        <x:v>Unused</x:v>
      </x:c>
      <x:c r="M38" s="15" t="n">
        <x:f>IF(L38="Ready",VLOOKUP(G38,$S$6:$U$10,2,FALSE),IF(L38="Unused",0,"n.a."))</x:f>
        <x:v>0</x:v>
      </x:c>
      <x:c r="N38" s="14" t="n">
        <x:f>IF(L38="Ready",ROUND(H38*I38*M38,2),IF(L38="Unused",0,"n.a."))</x:f>
        <x:v>0</x:v>
      </x:c>
      <x:c r="O38" s="14" t="n">
        <x:f>IF(L38="Ready",N38-J38,IF(L38="Unused",0,"n.a."))</x:f>
        <x:v>0</x:v>
      </x:c>
      <x:c r="P38" s="28" t="n">
        <x:f>IF(AND(ISNUMBER(N38),ISNUMBER($D$5),$D$5&gt;0),N38/$D$5,"n.a.")</x:f>
        <x:v>0</x:v>
      </x:c>
      <x:c r="Q38" s="28" t="str">
        <x:f>IF(L38="Ready",IF(J38&gt;0,O38/J38,"n.a."),"n.a.")</x:f>
        <x:v>n.a.</x:v>
      </x:c>
      <x:c r="R38" s="4"/>
      <x:c r="S38" s="4"/>
      <x:c r="T38" s="4"/>
      <x:c r="U38" s="4"/>
    </x:row>
    <x:row r="39" ht="23" customHeight="1">
      <x:c r="A39" s="2"/>
      <x:c r="B39" s="2"/>
      <x:c r="C39" s="2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U39" s="4"/>
    </x:row>
    <x:row r="40" ht="23" customHeight="1">
      <x:c r="A40" s="2"/>
      <x:c r="B40" s="2"/>
      <x:c r="C40" s="2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U40" s="4"/>
    </x:row>
    <x:row r="41" ht="23" customHeight="1">
      <x:c r="A41" s="2"/>
      <x:c r="B41" s="2"/>
      <x:c r="C41" s="2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U41" s="4"/>
    </x:row>
    <x:row r="42" ht="23" customHeight="1">
      <x:c r="A42" s="2"/>
      <x:c r="B42" s="2"/>
      <x:c r="C42" s="2" t="str">
        <x:v>20 bounded positions. Unused rows require 0 units, price and entered cost.</x:v>
      </x:c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U42" s="4"/>
    </x:row>
    <x:row r="43" ht="23" customHeight="1">
      <x:c r="A43" s="2"/>
      <x:c r="B43" s="2"/>
      <x:c r="C43" s="2" t="str">
        <x:v>Zero units require zero remaining cost. A genuine zero price remains zero.</x:v>
      </x:c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U43" s="4"/>
    </x:row>
    <x:row r="44" ht="23" customHeight="1">
      <x:c r="A44" s="2"/>
      <x:c r="B44" s="2"/>
      <x:c r="C44" s="2" t="str">
        <x:v>Entered USD cost is not a tax-basis calculation; include your own verified basis.</x:v>
      </x:c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U44" s="4"/>
    </x:row>
    <x:row r="45" ht="23" customHeight="1">
      <x:c r="A45" s="2"/>
      <x:c r="B45" s="2"/>
      <x:c r="C45" s="2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U45" s="4"/>
    </x:row>
    <x:row r="46" ht="23" customHeight="1">
      <x:c r="A46" s="2"/>
      <x:c r="B46" s="2"/>
      <x:c r="C46" s="2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U46" s="4"/>
    </x:row>
  </x:sheetData>
  <x:dataValidations count="124">
    <x:dataValidation type="decimal" operator="between" sqref="T7">
      <x:formula1>0</x:formula1>
      <x:formula2>1000000000</x:formula2>
    </x:dataValidation>
    <x:dataValidation type="decimal" operator="between" sqref="T8">
      <x:formula1>0</x:formula1>
      <x:formula2>1000000000</x:formula2>
    </x:dataValidation>
    <x:dataValidation type="decimal" operator="between" sqref="T9">
      <x:formula1>0</x:formula1>
      <x:formula2>1000000000</x:formula2>
    </x:dataValidation>
    <x:dataValidation type="decimal" operator="between" sqref="T10">
      <x:formula1>0</x:formula1>
      <x:formula2>1000000000</x:formula2>
    </x:dataValidation>
    <x:dataValidation type="list" sqref="C19">
      <x:formula1>"Holding,Unused"</x:formula1>
    </x:dataValidation>
    <x:dataValidation type="list" sqref="F19">
      <x:formula1>"Equity,Bonds,Cash,Other"</x:formula1>
    </x:dataValidation>
    <x:dataValidation type="list" sqref="G19">
      <x:formula1>"USD,EUR,GBP,CAD,AUD"</x:formula1>
    </x:dataValidation>
    <x:dataValidation type="decimal" operator="between" sqref="H19">
      <x:formula1>0</x:formula1>
      <x:formula2>1000000000</x:formula2>
    </x:dataValidation>
    <x:dataValidation type="decimal" operator="between" sqref="I19">
      <x:formula1>0</x:formula1>
      <x:formula2>1000000000</x:formula2>
    </x:dataValidation>
    <x:dataValidation type="decimal" operator="between" sqref="J19">
      <x:formula1>0</x:formula1>
      <x:formula2>1000000000</x:formula2>
    </x:dataValidation>
    <x:dataValidation type="list" sqref="C20">
      <x:formula1>"Holding,Unused"</x:formula1>
    </x:dataValidation>
    <x:dataValidation type="list" sqref="F20">
      <x:formula1>"Equity,Bonds,Cash,Other"</x:formula1>
    </x:dataValidation>
    <x:dataValidation type="list" sqref="G20">
      <x:formula1>"USD,EUR,GBP,CAD,AUD"</x:formula1>
    </x:dataValidation>
    <x:dataValidation type="decimal" operator="between" sqref="H20">
      <x:formula1>0</x:formula1>
      <x:formula2>1000000000</x:formula2>
    </x:dataValidation>
    <x:dataValidation type="decimal" operator="between" sqref="I20">
      <x:formula1>0</x:formula1>
      <x:formula2>1000000000</x:formula2>
    </x:dataValidation>
    <x:dataValidation type="decimal" operator="between" sqref="J20">
      <x:formula1>0</x:formula1>
      <x:formula2>1000000000</x:formula2>
    </x:dataValidation>
    <x:dataValidation type="list" sqref="C21">
      <x:formula1>"Holding,Unused"</x:formula1>
    </x:dataValidation>
    <x:dataValidation type="list" sqref="F21">
      <x:formula1>"Equity,Bonds,Cash,Other"</x:formula1>
    </x:dataValidation>
    <x:dataValidation type="list" sqref="G21">
      <x:formula1>"USD,EUR,GBP,CAD,AUD"</x:formula1>
    </x:dataValidation>
    <x:dataValidation type="decimal" operator="between" sqref="H21">
      <x:formula1>0</x:formula1>
      <x:formula2>1000000000</x:formula2>
    </x:dataValidation>
    <x:dataValidation type="decimal" operator="between" sqref="I21">
      <x:formula1>0</x:formula1>
      <x:formula2>1000000000</x:formula2>
    </x:dataValidation>
    <x:dataValidation type="decimal" operator="between" sqref="J21">
      <x:formula1>0</x:formula1>
      <x:formula2>1000000000</x:formula2>
    </x:dataValidation>
    <x:dataValidation type="list" sqref="C22">
      <x:formula1>"Holding,Unused"</x:formula1>
    </x:dataValidation>
    <x:dataValidation type="list" sqref="F22">
      <x:formula1>"Equity,Bonds,Cash,Other"</x:formula1>
    </x:dataValidation>
    <x:dataValidation type="list" sqref="G22">
      <x:formula1>"USD,EUR,GBP,CAD,AUD"</x:formula1>
    </x:dataValidation>
    <x:dataValidation type="decimal" operator="between" sqref="H22">
      <x:formula1>0</x:formula1>
      <x:formula2>1000000000</x:formula2>
    </x:dataValidation>
    <x:dataValidation type="decimal" operator="between" sqref="I22">
      <x:formula1>0</x:formula1>
      <x:formula2>1000000000</x:formula2>
    </x:dataValidation>
    <x:dataValidation type="decimal" operator="between" sqref="J22">
      <x:formula1>0</x:formula1>
      <x:formula2>1000000000</x:formula2>
    </x:dataValidation>
    <x:dataValidation type="list" sqref="C23">
      <x:formula1>"Holding,Unused"</x:formula1>
    </x:dataValidation>
    <x:dataValidation type="list" sqref="F23">
      <x:formula1>"Equity,Bonds,Cash,Other"</x:formula1>
    </x:dataValidation>
    <x:dataValidation type="list" sqref="G23">
      <x:formula1>"USD,EUR,GBP,CAD,AUD"</x:formula1>
    </x:dataValidation>
    <x:dataValidation type="decimal" operator="between" sqref="H23">
      <x:formula1>0</x:formula1>
      <x:formula2>1000000000</x:formula2>
    </x:dataValidation>
    <x:dataValidation type="decimal" operator="between" sqref="I23">
      <x:formula1>0</x:formula1>
      <x:formula2>1000000000</x:formula2>
    </x:dataValidation>
    <x:dataValidation type="decimal" operator="between" sqref="J23">
      <x:formula1>0</x:formula1>
      <x:formula2>1000000000</x:formula2>
    </x:dataValidation>
    <x:dataValidation type="list" sqref="C24">
      <x:formula1>"Holding,Unused"</x:formula1>
    </x:dataValidation>
    <x:dataValidation type="list" sqref="F24">
      <x:formula1>"Equity,Bonds,Cash,Other"</x:formula1>
    </x:dataValidation>
    <x:dataValidation type="list" sqref="G24">
      <x:formula1>"USD,EUR,GBP,CAD,AUD"</x:formula1>
    </x:dataValidation>
    <x:dataValidation type="decimal" operator="between" sqref="H24">
      <x:formula1>0</x:formula1>
      <x:formula2>1000000000</x:formula2>
    </x:dataValidation>
    <x:dataValidation type="decimal" operator="between" sqref="I24">
      <x:formula1>0</x:formula1>
      <x:formula2>1000000000</x:formula2>
    </x:dataValidation>
    <x:dataValidation type="decimal" operator="between" sqref="J24">
      <x:formula1>0</x:formula1>
      <x:formula2>1000000000</x:formula2>
    </x:dataValidation>
    <x:dataValidation type="list" sqref="C25">
      <x:formula1>"Holding,Unused"</x:formula1>
    </x:dataValidation>
    <x:dataValidation type="list" sqref="F25">
      <x:formula1>"Equity,Bonds,Cash,Other"</x:formula1>
    </x:dataValidation>
    <x:dataValidation type="list" sqref="G25">
      <x:formula1>"USD,EUR,GBP,CAD,AUD"</x:formula1>
    </x:dataValidation>
    <x:dataValidation type="decimal" operator="between" sqref="H25">
      <x:formula1>0</x:formula1>
      <x:formula2>1000000000</x:formula2>
    </x:dataValidation>
    <x:dataValidation type="decimal" operator="between" sqref="I25">
      <x:formula1>0</x:formula1>
      <x:formula2>1000000000</x:formula2>
    </x:dataValidation>
    <x:dataValidation type="decimal" operator="between" sqref="J25">
      <x:formula1>0</x:formula1>
      <x:formula2>1000000000</x:formula2>
    </x:dataValidation>
    <x:dataValidation type="list" sqref="C26">
      <x:formula1>"Holding,Unused"</x:formula1>
    </x:dataValidation>
    <x:dataValidation type="list" sqref="F26">
      <x:formula1>"Equity,Bonds,Cash,Other"</x:formula1>
    </x:dataValidation>
    <x:dataValidation type="list" sqref="G26">
      <x:formula1>"USD,EUR,GBP,CAD,AUD"</x:formula1>
    </x:dataValidation>
    <x:dataValidation type="decimal" operator="between" sqref="H26">
      <x:formula1>0</x:formula1>
      <x:formula2>1000000000</x:formula2>
    </x:dataValidation>
    <x:dataValidation type="decimal" operator="between" sqref="I26">
      <x:formula1>0</x:formula1>
      <x:formula2>1000000000</x:formula2>
    </x:dataValidation>
    <x:dataValidation type="decimal" operator="between" sqref="J26">
      <x:formula1>0</x:formula1>
      <x:formula2>1000000000</x:formula2>
    </x:dataValidation>
    <x:dataValidation type="list" sqref="C27">
      <x:formula1>"Holding,Unused"</x:formula1>
    </x:dataValidation>
    <x:dataValidation type="list" sqref="F27">
      <x:formula1>"Equity,Bonds,Cash,Other"</x:formula1>
    </x:dataValidation>
    <x:dataValidation type="list" sqref="G27">
      <x:formula1>"USD,EUR,GBP,CAD,AUD"</x:formula1>
    </x:dataValidation>
    <x:dataValidation type="decimal" operator="between" sqref="H27">
      <x:formula1>0</x:formula1>
      <x:formula2>1000000000</x:formula2>
    </x:dataValidation>
    <x:dataValidation type="decimal" operator="between" sqref="I27">
      <x:formula1>0</x:formula1>
      <x:formula2>1000000000</x:formula2>
    </x:dataValidation>
    <x:dataValidation type="decimal" operator="between" sqref="J27">
      <x:formula1>0</x:formula1>
      <x:formula2>1000000000</x:formula2>
    </x:dataValidation>
    <x:dataValidation type="list" sqref="C28">
      <x:formula1>"Holding,Unused"</x:formula1>
    </x:dataValidation>
    <x:dataValidation type="list" sqref="F28">
      <x:formula1>"Equity,Bonds,Cash,Other"</x:formula1>
    </x:dataValidation>
    <x:dataValidation type="list" sqref="G28">
      <x:formula1>"USD,EUR,GBP,CAD,AUD"</x:formula1>
    </x:dataValidation>
    <x:dataValidation type="decimal" operator="between" sqref="H28">
      <x:formula1>0</x:formula1>
      <x:formula2>1000000000</x:formula2>
    </x:dataValidation>
    <x:dataValidation type="decimal" operator="between" sqref="I28">
      <x:formula1>0</x:formula1>
      <x:formula2>1000000000</x:formula2>
    </x:dataValidation>
    <x:dataValidation type="decimal" operator="between" sqref="J28">
      <x:formula1>0</x:formula1>
      <x:formula2>1000000000</x:formula2>
    </x:dataValidation>
    <x:dataValidation type="list" sqref="C29">
      <x:formula1>"Holding,Unused"</x:formula1>
    </x:dataValidation>
    <x:dataValidation type="list" sqref="F29">
      <x:formula1>"Equity,Bonds,Cash,Other"</x:formula1>
    </x:dataValidation>
    <x:dataValidation type="list" sqref="G29">
      <x:formula1>"USD,EUR,GBP,CAD,AUD"</x:formula1>
    </x:dataValidation>
    <x:dataValidation type="decimal" operator="between" sqref="H29">
      <x:formula1>0</x:formula1>
      <x:formula2>1000000000</x:formula2>
    </x:dataValidation>
    <x:dataValidation type="decimal" operator="between" sqref="I29">
      <x:formula1>0</x:formula1>
      <x:formula2>1000000000</x:formula2>
    </x:dataValidation>
    <x:dataValidation type="decimal" operator="between" sqref="J29">
      <x:formula1>0</x:formula1>
      <x:formula2>1000000000</x:formula2>
    </x:dataValidation>
    <x:dataValidation type="list" sqref="C30">
      <x:formula1>"Holding,Unused"</x:formula1>
    </x:dataValidation>
    <x:dataValidation type="list" sqref="F30">
      <x:formula1>"Equity,Bonds,Cash,Other"</x:formula1>
    </x:dataValidation>
    <x:dataValidation type="list" sqref="G30">
      <x:formula1>"USD,EUR,GBP,CAD,AUD"</x:formula1>
    </x:dataValidation>
    <x:dataValidation type="decimal" operator="between" sqref="H30">
      <x:formula1>0</x:formula1>
      <x:formula2>1000000000</x:formula2>
    </x:dataValidation>
    <x:dataValidation type="decimal" operator="between" sqref="I30">
      <x:formula1>0</x:formula1>
      <x:formula2>1000000000</x:formula2>
    </x:dataValidation>
    <x:dataValidation type="decimal" operator="between" sqref="J30">
      <x:formula1>0</x:formula1>
      <x:formula2>1000000000</x:formula2>
    </x:dataValidation>
    <x:dataValidation type="list" sqref="C31">
      <x:formula1>"Holding,Unused"</x:formula1>
    </x:dataValidation>
    <x:dataValidation type="list" sqref="F31">
      <x:formula1>"Equity,Bonds,Cash,Other"</x:formula1>
    </x:dataValidation>
    <x:dataValidation type="list" sqref="G31">
      <x:formula1>"USD,EUR,GBP,CAD,AUD"</x:formula1>
    </x:dataValidation>
    <x:dataValidation type="decimal" operator="between" sqref="H31">
      <x:formula1>0</x:formula1>
      <x:formula2>1000000000</x:formula2>
    </x:dataValidation>
    <x:dataValidation type="decimal" operator="between" sqref="I31">
      <x:formula1>0</x:formula1>
      <x:formula2>1000000000</x:formula2>
    </x:dataValidation>
    <x:dataValidation type="decimal" operator="between" sqref="J31">
      <x:formula1>0</x:formula1>
      <x:formula2>1000000000</x:formula2>
    </x:dataValidation>
    <x:dataValidation type="list" sqref="C32">
      <x:formula1>"Holding,Unused"</x:formula1>
    </x:dataValidation>
    <x:dataValidation type="list" sqref="F32">
      <x:formula1>"Equity,Bonds,Cash,Other"</x:formula1>
    </x:dataValidation>
    <x:dataValidation type="list" sqref="G32">
      <x:formula1>"USD,EUR,GBP,CAD,AUD"</x:formula1>
    </x:dataValidation>
    <x:dataValidation type="decimal" operator="between" sqref="H32">
      <x:formula1>0</x:formula1>
      <x:formula2>1000000000</x:formula2>
    </x:dataValidation>
    <x:dataValidation type="decimal" operator="between" sqref="I32">
      <x:formula1>0</x:formula1>
      <x:formula2>1000000000</x:formula2>
    </x:dataValidation>
    <x:dataValidation type="decimal" operator="between" sqref="J32">
      <x:formula1>0</x:formula1>
      <x:formula2>1000000000</x:formula2>
    </x:dataValidation>
    <x:dataValidation type="list" sqref="C33">
      <x:formula1>"Holding,Unused"</x:formula1>
    </x:dataValidation>
    <x:dataValidation type="list" sqref="F33">
      <x:formula1>"Equity,Bonds,Cash,Other"</x:formula1>
    </x:dataValidation>
    <x:dataValidation type="list" sqref="G33">
      <x:formula1>"USD,EUR,GBP,CAD,AUD"</x:formula1>
    </x:dataValidation>
    <x:dataValidation type="decimal" operator="between" sqref="H33">
      <x:formula1>0</x:formula1>
      <x:formula2>1000000000</x:formula2>
    </x:dataValidation>
    <x:dataValidation type="decimal" operator="between" sqref="I33">
      <x:formula1>0</x:formula1>
      <x:formula2>1000000000</x:formula2>
    </x:dataValidation>
    <x:dataValidation type="decimal" operator="between" sqref="J33">
      <x:formula1>0</x:formula1>
      <x:formula2>1000000000</x:formula2>
    </x:dataValidation>
    <x:dataValidation type="list" sqref="C34">
      <x:formula1>"Holding,Unused"</x:formula1>
    </x:dataValidation>
    <x:dataValidation type="list" sqref="F34">
      <x:formula1>"Equity,Bonds,Cash,Other"</x:formula1>
    </x:dataValidation>
    <x:dataValidation type="list" sqref="G34">
      <x:formula1>"USD,EUR,GBP,CAD,AUD"</x:formula1>
    </x:dataValidation>
    <x:dataValidation type="decimal" operator="between" sqref="H34">
      <x:formula1>0</x:formula1>
      <x:formula2>1000000000</x:formula2>
    </x:dataValidation>
    <x:dataValidation type="decimal" operator="between" sqref="I34">
      <x:formula1>0</x:formula1>
      <x:formula2>1000000000</x:formula2>
    </x:dataValidation>
    <x:dataValidation type="decimal" operator="between" sqref="J34">
      <x:formula1>0</x:formula1>
      <x:formula2>1000000000</x:formula2>
    </x:dataValidation>
    <x:dataValidation type="list" sqref="C35">
      <x:formula1>"Holding,Unused"</x:formula1>
    </x:dataValidation>
    <x:dataValidation type="list" sqref="F35">
      <x:formula1>"Equity,Bonds,Cash,Other"</x:formula1>
    </x:dataValidation>
    <x:dataValidation type="list" sqref="G35">
      <x:formula1>"USD,EUR,GBP,CAD,AUD"</x:formula1>
    </x:dataValidation>
    <x:dataValidation type="decimal" operator="between" sqref="H35">
      <x:formula1>0</x:formula1>
      <x:formula2>1000000000</x:formula2>
    </x:dataValidation>
    <x:dataValidation type="decimal" operator="between" sqref="I35">
      <x:formula1>0</x:formula1>
      <x:formula2>1000000000</x:formula2>
    </x:dataValidation>
    <x:dataValidation type="decimal" operator="between" sqref="J35">
      <x:formula1>0</x:formula1>
      <x:formula2>1000000000</x:formula2>
    </x:dataValidation>
    <x:dataValidation type="list" sqref="C36">
      <x:formula1>"Holding,Unused"</x:formula1>
    </x:dataValidation>
    <x:dataValidation type="list" sqref="F36">
      <x:formula1>"Equity,Bonds,Cash,Other"</x:formula1>
    </x:dataValidation>
    <x:dataValidation type="list" sqref="G36">
      <x:formula1>"USD,EUR,GBP,CAD,AUD"</x:formula1>
    </x:dataValidation>
    <x:dataValidation type="decimal" operator="between" sqref="H36">
      <x:formula1>0</x:formula1>
      <x:formula2>1000000000</x:formula2>
    </x:dataValidation>
    <x:dataValidation type="decimal" operator="between" sqref="I36">
      <x:formula1>0</x:formula1>
      <x:formula2>1000000000</x:formula2>
    </x:dataValidation>
    <x:dataValidation type="decimal" operator="between" sqref="J36">
      <x:formula1>0</x:formula1>
      <x:formula2>1000000000</x:formula2>
    </x:dataValidation>
    <x:dataValidation type="list" sqref="C37">
      <x:formula1>"Holding,Unused"</x:formula1>
    </x:dataValidation>
    <x:dataValidation type="list" sqref="F37">
      <x:formula1>"Equity,Bonds,Cash,Other"</x:formula1>
    </x:dataValidation>
    <x:dataValidation type="list" sqref="G37">
      <x:formula1>"USD,EUR,GBP,CAD,AUD"</x:formula1>
    </x:dataValidation>
    <x:dataValidation type="decimal" operator="between" sqref="H37">
      <x:formula1>0</x:formula1>
      <x:formula2>1000000000</x:formula2>
    </x:dataValidation>
    <x:dataValidation type="decimal" operator="between" sqref="I37">
      <x:formula1>0</x:formula1>
      <x:formula2>1000000000</x:formula2>
    </x:dataValidation>
    <x:dataValidation type="decimal" operator="between" sqref="J37">
      <x:formula1>0</x:formula1>
      <x:formula2>1000000000</x:formula2>
    </x:dataValidation>
    <x:dataValidation type="list" sqref="C38">
      <x:formula1>"Holding,Unused"</x:formula1>
    </x:dataValidation>
    <x:dataValidation type="list" sqref="F38">
      <x:formula1>"Equity,Bonds,Cash,Other"</x:formula1>
    </x:dataValidation>
    <x:dataValidation type="list" sqref="G38">
      <x:formula1>"USD,EUR,GBP,CAD,AUD"</x:formula1>
    </x:dataValidation>
    <x:dataValidation type="decimal" operator="between" sqref="H38">
      <x:formula1>0</x:formula1>
      <x:formula2>1000000000</x:formula2>
    </x:dataValidation>
    <x:dataValidation type="decimal" operator="between" sqref="I38">
      <x:formula1>0</x:formula1>
      <x:formula2>1000000000</x:formula2>
    </x:dataValidation>
    <x:dataValidation type="decimal" operator="between" sqref="J38">
      <x:formula1>0</x:formula1>
      <x:formula2>1000000000</x:formula2>
    </x:dataValidation>
  </x:dataValidations>
  <x:pageMargins left="0.7" right="0.7" top="0.75" bottom="0.75" header="0.3" footer="0.3"/>
  <x:legacyDrawing xmlns:r="http://schemas.openxmlformats.org/officeDocument/2006/relationships" r:id="R6662f1e0d4e94339"/>
</x:worksheet>
</file>